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 activeTab="1"/>
  </bookViews>
  <sheets>
    <sheet name="1.B Thuận" sheetId="1" r:id="rId1"/>
    <sheet name="2.D Nhất" sheetId="2" r:id="rId2"/>
    <sheet name="3.HPhong" sheetId="3" r:id="rId3"/>
    <sheet name="4.M Khai" sheetId="4" r:id="rId4"/>
    <sheet name="5.MLãng" sheetId="5" r:id="rId5"/>
    <sheet name="6.M Quang" sheetId="6" r:id="rId6"/>
    <sheet name="7.Ng Xá" sheetId="7" r:id="rId7"/>
    <sheet name="8.S Lãng" sheetId="8" r:id="rId8"/>
    <sheet name="9.THòa" sheetId="9" r:id="rId9"/>
    <sheet name="10.T Lập" sheetId="10" r:id="rId10"/>
    <sheet name="11.TPhong" sheetId="11" r:id="rId11"/>
    <sheet name="12.T Trấn" sheetId="12" r:id="rId12"/>
    <sheet name="13.TR AN" sheetId="13" r:id="rId13"/>
    <sheet name="14.V Thuận" sheetId="14" r:id="rId14"/>
    <sheet name="15.V Hội" sheetId="15" r:id="rId15"/>
    <sheet name="16.V Tiến" sheetId="16" r:id="rId16"/>
    <sheet name="Cấp Tiểu học (2)" sheetId="17" r:id="rId17"/>
  </sheets>
  <calcPr calcId="144525"/>
</workbook>
</file>

<file path=xl/calcChain.xml><?xml version="1.0" encoding="utf-8"?>
<calcChain xmlns="http://schemas.openxmlformats.org/spreadsheetml/2006/main">
  <c r="F8" i="2" l="1"/>
  <c r="E18" i="2"/>
  <c r="E17" i="2"/>
  <c r="F9" i="2"/>
  <c r="F10" i="2"/>
  <c r="F15" i="2"/>
  <c r="J39" i="17" l="1"/>
  <c r="F39" i="17"/>
  <c r="E39" i="17"/>
  <c r="D39" i="17"/>
  <c r="C39" i="17"/>
  <c r="J38" i="17"/>
  <c r="E38" i="17"/>
  <c r="D38" i="17"/>
  <c r="C38" i="17"/>
  <c r="J37" i="17"/>
  <c r="E37" i="17"/>
  <c r="D37" i="17"/>
  <c r="C37" i="17"/>
  <c r="J36" i="17"/>
  <c r="F36" i="17"/>
  <c r="E36" i="17"/>
  <c r="D36" i="17"/>
  <c r="C36" i="17"/>
  <c r="J35" i="17"/>
  <c r="I35" i="17"/>
  <c r="H35" i="17"/>
  <c r="G35" i="17"/>
  <c r="F35" i="17"/>
  <c r="E35" i="17"/>
  <c r="D35" i="17"/>
  <c r="C35" i="17"/>
  <c r="J34" i="17"/>
  <c r="F34" i="17"/>
  <c r="D34" i="17"/>
  <c r="C34" i="17"/>
  <c r="J33" i="17"/>
  <c r="F33" i="17"/>
  <c r="D33" i="17"/>
  <c r="C33" i="17"/>
  <c r="J32" i="17"/>
  <c r="F32" i="17"/>
  <c r="D32" i="17"/>
  <c r="J31" i="17"/>
  <c r="I31" i="17"/>
  <c r="H31" i="17"/>
  <c r="G31" i="17"/>
  <c r="F31" i="17"/>
  <c r="E31" i="17"/>
  <c r="D31" i="17"/>
  <c r="C31" i="17"/>
  <c r="F30" i="17"/>
  <c r="J28" i="17"/>
  <c r="F28" i="17"/>
  <c r="D28" i="17"/>
  <c r="J27" i="17"/>
  <c r="D27" i="17"/>
  <c r="F27" i="17" s="1"/>
  <c r="J26" i="17"/>
  <c r="D26" i="17"/>
  <c r="F26" i="17" s="1"/>
  <c r="J25" i="17"/>
  <c r="E25" i="17"/>
  <c r="D25" i="17"/>
  <c r="F25" i="17" s="1"/>
  <c r="C25" i="17"/>
  <c r="J24" i="17"/>
  <c r="E24" i="17"/>
  <c r="D24" i="17"/>
  <c r="F24" i="17" s="1"/>
  <c r="C24" i="17"/>
  <c r="J23" i="17"/>
  <c r="D23" i="17"/>
  <c r="F23" i="17" s="1"/>
  <c r="J22" i="17"/>
  <c r="D22" i="17"/>
  <c r="F22" i="17" s="1"/>
  <c r="J21" i="17"/>
  <c r="E21" i="17"/>
  <c r="D21" i="17"/>
  <c r="F21" i="17" s="1"/>
  <c r="C21" i="17"/>
  <c r="J20" i="17"/>
  <c r="E20" i="17"/>
  <c r="E19" i="17" s="1"/>
  <c r="D20" i="17"/>
  <c r="F20" i="17" s="1"/>
  <c r="C20" i="17"/>
  <c r="K19" i="17"/>
  <c r="J19" i="17"/>
  <c r="I19" i="17"/>
  <c r="H19" i="17"/>
  <c r="G19" i="17"/>
  <c r="C19" i="17"/>
  <c r="J18" i="17"/>
  <c r="E18" i="17"/>
  <c r="E15" i="17" s="1"/>
  <c r="E9" i="17" s="1"/>
  <c r="E8" i="17" s="1"/>
  <c r="D18" i="17"/>
  <c r="D15" i="17" s="1"/>
  <c r="C18" i="17"/>
  <c r="J17" i="17"/>
  <c r="D17" i="17"/>
  <c r="F17" i="17" s="1"/>
  <c r="J16" i="17"/>
  <c r="F16" i="17"/>
  <c r="E16" i="17"/>
  <c r="D16" i="17"/>
  <c r="C16" i="17"/>
  <c r="J15" i="17"/>
  <c r="J14" i="17"/>
  <c r="D14" i="17"/>
  <c r="F14" i="17" s="1"/>
  <c r="J13" i="17"/>
  <c r="D13" i="17"/>
  <c r="F13" i="17" s="1"/>
  <c r="J12" i="17"/>
  <c r="F12" i="17"/>
  <c r="D12" i="17"/>
  <c r="J11" i="17"/>
  <c r="D11" i="17"/>
  <c r="F11" i="17" s="1"/>
  <c r="J10" i="17"/>
  <c r="I10" i="17"/>
  <c r="H10" i="17"/>
  <c r="G10" i="17"/>
  <c r="E10" i="17"/>
  <c r="C10" i="17"/>
  <c r="J9" i="17"/>
  <c r="I9" i="17"/>
  <c r="H9" i="17"/>
  <c r="G9" i="17"/>
  <c r="J8" i="17"/>
  <c r="I8" i="17"/>
  <c r="H8" i="17"/>
  <c r="G8" i="17"/>
  <c r="F39" i="16"/>
  <c r="F36" i="16"/>
  <c r="F35" i="16"/>
  <c r="E35" i="16"/>
  <c r="D35" i="16"/>
  <c r="F34" i="16"/>
  <c r="F33" i="16"/>
  <c r="F32" i="16"/>
  <c r="F31" i="16"/>
  <c r="E31" i="16"/>
  <c r="D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E19" i="16"/>
  <c r="D19" i="16"/>
  <c r="C19" i="16"/>
  <c r="F18" i="16"/>
  <c r="F17" i="16"/>
  <c r="F16" i="16"/>
  <c r="F15" i="16"/>
  <c r="E15" i="16"/>
  <c r="D15" i="16"/>
  <c r="C15" i="16"/>
  <c r="F14" i="16"/>
  <c r="F13" i="16"/>
  <c r="F12" i="16"/>
  <c r="F11" i="16"/>
  <c r="F10" i="16"/>
  <c r="E10" i="16"/>
  <c r="D10" i="16"/>
  <c r="C10" i="16"/>
  <c r="F9" i="16"/>
  <c r="E9" i="16"/>
  <c r="D9" i="16"/>
  <c r="C9" i="16"/>
  <c r="F8" i="16"/>
  <c r="E8" i="16"/>
  <c r="D8" i="16"/>
  <c r="C8" i="16"/>
  <c r="F39" i="15"/>
  <c r="F36" i="15"/>
  <c r="F35" i="15"/>
  <c r="E35" i="15"/>
  <c r="D35" i="15"/>
  <c r="F34" i="15"/>
  <c r="F33" i="15"/>
  <c r="F32" i="15"/>
  <c r="F31" i="15"/>
  <c r="E31" i="15"/>
  <c r="D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E19" i="15"/>
  <c r="D19" i="15"/>
  <c r="C19" i="15"/>
  <c r="F18" i="15"/>
  <c r="F17" i="15"/>
  <c r="F16" i="15"/>
  <c r="F15" i="15"/>
  <c r="E15" i="15"/>
  <c r="D15" i="15"/>
  <c r="C15" i="15"/>
  <c r="F14" i="15"/>
  <c r="F13" i="15"/>
  <c r="F12" i="15"/>
  <c r="E12" i="15"/>
  <c r="F11" i="15"/>
  <c r="E11" i="15"/>
  <c r="F10" i="15"/>
  <c r="E10" i="15"/>
  <c r="D10" i="15"/>
  <c r="C10" i="15"/>
  <c r="F9" i="15"/>
  <c r="E9" i="15"/>
  <c r="D9" i="15"/>
  <c r="C9" i="15"/>
  <c r="F8" i="15"/>
  <c r="E8" i="15"/>
  <c r="D8" i="15"/>
  <c r="C8" i="15"/>
  <c r="F39" i="14"/>
  <c r="F36" i="14"/>
  <c r="F35" i="14"/>
  <c r="E35" i="14"/>
  <c r="D35" i="14"/>
  <c r="F34" i="14"/>
  <c r="F33" i="14"/>
  <c r="F32" i="14"/>
  <c r="F31" i="14"/>
  <c r="E31" i="14"/>
  <c r="D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E19" i="14"/>
  <c r="D19" i="14"/>
  <c r="C19" i="14"/>
  <c r="F18" i="14"/>
  <c r="F17" i="14"/>
  <c r="F16" i="14"/>
  <c r="F15" i="14"/>
  <c r="E15" i="14"/>
  <c r="D15" i="14"/>
  <c r="C15" i="14"/>
  <c r="F14" i="14"/>
  <c r="F13" i="14"/>
  <c r="F12" i="14"/>
  <c r="F11" i="14"/>
  <c r="F10" i="14"/>
  <c r="E10" i="14"/>
  <c r="D10" i="14"/>
  <c r="C10" i="14"/>
  <c r="F9" i="14"/>
  <c r="E9" i="14"/>
  <c r="D9" i="14"/>
  <c r="C9" i="14"/>
  <c r="F8" i="14"/>
  <c r="E8" i="14"/>
  <c r="D8" i="14"/>
  <c r="C8" i="14"/>
  <c r="F39" i="13"/>
  <c r="F36" i="13"/>
  <c r="F35" i="13"/>
  <c r="E35" i="13"/>
  <c r="D35" i="13"/>
  <c r="F34" i="13"/>
  <c r="F33" i="13"/>
  <c r="F32" i="13"/>
  <c r="F31" i="13"/>
  <c r="E31" i="13"/>
  <c r="D31" i="13"/>
  <c r="F30" i="13"/>
  <c r="F29" i="13"/>
  <c r="F28" i="13"/>
  <c r="F27" i="13"/>
  <c r="F26" i="13"/>
  <c r="E26" i="13"/>
  <c r="D26" i="13"/>
  <c r="F25" i="13"/>
  <c r="F24" i="13"/>
  <c r="F23" i="13"/>
  <c r="F22" i="13"/>
  <c r="F21" i="13"/>
  <c r="F20" i="13"/>
  <c r="F19" i="13"/>
  <c r="E19" i="13"/>
  <c r="D19" i="13"/>
  <c r="C19" i="13"/>
  <c r="F18" i="13"/>
  <c r="F17" i="13"/>
  <c r="E17" i="13"/>
  <c r="F16" i="13"/>
  <c r="E16" i="13"/>
  <c r="D16" i="13"/>
  <c r="F15" i="13"/>
  <c r="E15" i="13"/>
  <c r="C15" i="13"/>
  <c r="F14" i="13"/>
  <c r="F13" i="13"/>
  <c r="F12" i="13"/>
  <c r="F11" i="13"/>
  <c r="D11" i="13"/>
  <c r="F10" i="13"/>
  <c r="E10" i="13"/>
  <c r="D10" i="13"/>
  <c r="C10" i="13"/>
  <c r="F9" i="13"/>
  <c r="E9" i="13"/>
  <c r="D9" i="13"/>
  <c r="C9" i="13"/>
  <c r="F8" i="13"/>
  <c r="E8" i="13"/>
  <c r="D8" i="13"/>
  <c r="C8" i="13"/>
  <c r="F39" i="12"/>
  <c r="F36" i="12"/>
  <c r="F35" i="12"/>
  <c r="E35" i="12"/>
  <c r="D35" i="12"/>
  <c r="F34" i="12"/>
  <c r="F33" i="12"/>
  <c r="F32" i="12"/>
  <c r="F31" i="12"/>
  <c r="E31" i="12"/>
  <c r="D31" i="12"/>
  <c r="F30" i="12"/>
  <c r="F29" i="12"/>
  <c r="F28" i="12"/>
  <c r="F27" i="12"/>
  <c r="E27" i="12"/>
  <c r="D27" i="12"/>
  <c r="F26" i="12"/>
  <c r="E26" i="12"/>
  <c r="D26" i="12"/>
  <c r="F25" i="12"/>
  <c r="F24" i="12"/>
  <c r="F23" i="12"/>
  <c r="E23" i="12"/>
  <c r="D23" i="12"/>
  <c r="F22" i="12"/>
  <c r="E22" i="12"/>
  <c r="D22" i="12"/>
  <c r="F21" i="12"/>
  <c r="F20" i="12"/>
  <c r="F19" i="12"/>
  <c r="E19" i="12"/>
  <c r="D19" i="12"/>
  <c r="C19" i="12"/>
  <c r="F18" i="12"/>
  <c r="F17" i="12"/>
  <c r="E17" i="12"/>
  <c r="F16" i="12"/>
  <c r="E16" i="12"/>
  <c r="D16" i="12"/>
  <c r="F15" i="12"/>
  <c r="E15" i="12"/>
  <c r="D15" i="12"/>
  <c r="C15" i="12"/>
  <c r="F14" i="12"/>
  <c r="E14" i="12"/>
  <c r="F13" i="12"/>
  <c r="E13" i="12"/>
  <c r="D13" i="12"/>
  <c r="F12" i="12"/>
  <c r="F11" i="12"/>
  <c r="E11" i="12"/>
  <c r="D11" i="12"/>
  <c r="F10" i="12"/>
  <c r="E10" i="12"/>
  <c r="D10" i="12"/>
  <c r="C10" i="12"/>
  <c r="F9" i="12"/>
  <c r="E9" i="12"/>
  <c r="D9" i="12"/>
  <c r="C9" i="12"/>
  <c r="F8" i="12"/>
  <c r="E8" i="12"/>
  <c r="D8" i="12"/>
  <c r="C8" i="12"/>
  <c r="F39" i="11"/>
  <c r="F36" i="11"/>
  <c r="F35" i="11"/>
  <c r="E35" i="11"/>
  <c r="D35" i="11"/>
  <c r="F34" i="11"/>
  <c r="F33" i="11"/>
  <c r="E33" i="11"/>
  <c r="F32" i="11"/>
  <c r="E32" i="11"/>
  <c r="F31" i="11"/>
  <c r="E31" i="11"/>
  <c r="D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D19" i="11"/>
  <c r="C19" i="11"/>
  <c r="F18" i="11"/>
  <c r="E18" i="11"/>
  <c r="F17" i="11"/>
  <c r="E17" i="11"/>
  <c r="F16" i="11"/>
  <c r="E16" i="11"/>
  <c r="F15" i="11"/>
  <c r="E15" i="11"/>
  <c r="D15" i="11"/>
  <c r="C15" i="11"/>
  <c r="F14" i="11"/>
  <c r="E14" i="11"/>
  <c r="F13" i="11"/>
  <c r="E13" i="11"/>
  <c r="F12" i="11"/>
  <c r="E12" i="11"/>
  <c r="F11" i="11"/>
  <c r="E11" i="11"/>
  <c r="F10" i="11"/>
  <c r="E10" i="11"/>
  <c r="D10" i="11"/>
  <c r="C10" i="11"/>
  <c r="F9" i="11"/>
  <c r="E9" i="11"/>
  <c r="D9" i="11"/>
  <c r="C9" i="11"/>
  <c r="F8" i="11"/>
  <c r="E8" i="11"/>
  <c r="D8" i="11"/>
  <c r="C8" i="11"/>
  <c r="F39" i="10"/>
  <c r="F36" i="10"/>
  <c r="F35" i="10"/>
  <c r="E35" i="10"/>
  <c r="D35" i="10"/>
  <c r="F34" i="10"/>
  <c r="F33" i="10"/>
  <c r="F32" i="10"/>
  <c r="F31" i="10"/>
  <c r="E31" i="10"/>
  <c r="D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E19" i="10"/>
  <c r="D19" i="10"/>
  <c r="C19" i="10"/>
  <c r="F18" i="10"/>
  <c r="F17" i="10"/>
  <c r="F16" i="10"/>
  <c r="F15" i="10"/>
  <c r="E15" i="10"/>
  <c r="D15" i="10"/>
  <c r="C15" i="10"/>
  <c r="F14" i="10"/>
  <c r="F13" i="10"/>
  <c r="F12" i="10"/>
  <c r="F11" i="10"/>
  <c r="F10" i="10"/>
  <c r="E10" i="10"/>
  <c r="D10" i="10"/>
  <c r="C10" i="10"/>
  <c r="F9" i="10"/>
  <c r="E9" i="10"/>
  <c r="D9" i="10"/>
  <c r="C9" i="10"/>
  <c r="F8" i="10"/>
  <c r="E8" i="10"/>
  <c r="D8" i="10"/>
  <c r="C8" i="10"/>
  <c r="F39" i="9"/>
  <c r="F36" i="9"/>
  <c r="F35" i="9"/>
  <c r="E35" i="9"/>
  <c r="D35" i="9"/>
  <c r="F34" i="9"/>
  <c r="F33" i="9"/>
  <c r="F32" i="9"/>
  <c r="F31" i="9"/>
  <c r="E31" i="9"/>
  <c r="D31" i="9"/>
  <c r="F30" i="9"/>
  <c r="F29" i="9"/>
  <c r="F28" i="9"/>
  <c r="F27" i="9"/>
  <c r="F26" i="9"/>
  <c r="F25" i="9"/>
  <c r="F24" i="9"/>
  <c r="F23" i="9"/>
  <c r="F22" i="9"/>
  <c r="F21" i="9"/>
  <c r="F20" i="9"/>
  <c r="F19" i="9"/>
  <c r="E19" i="9"/>
  <c r="D19" i="9"/>
  <c r="C19" i="9"/>
  <c r="F18" i="9"/>
  <c r="F17" i="9"/>
  <c r="F16" i="9"/>
  <c r="F15" i="9"/>
  <c r="E15" i="9"/>
  <c r="D15" i="9"/>
  <c r="C15" i="9"/>
  <c r="F14" i="9"/>
  <c r="F13" i="9"/>
  <c r="F12" i="9"/>
  <c r="F11" i="9"/>
  <c r="F10" i="9"/>
  <c r="E10" i="9"/>
  <c r="D10" i="9"/>
  <c r="C10" i="9"/>
  <c r="F9" i="9"/>
  <c r="E9" i="9"/>
  <c r="D9" i="9"/>
  <c r="C9" i="9"/>
  <c r="F8" i="9"/>
  <c r="E8" i="9"/>
  <c r="D8" i="9"/>
  <c r="C8" i="9"/>
  <c r="F39" i="8"/>
  <c r="F36" i="8"/>
  <c r="F35" i="8"/>
  <c r="E35" i="8"/>
  <c r="D35" i="8"/>
  <c r="F34" i="8"/>
  <c r="F33" i="8"/>
  <c r="F32" i="8"/>
  <c r="F31" i="8"/>
  <c r="E31" i="8"/>
  <c r="D31" i="8"/>
  <c r="F30" i="8"/>
  <c r="F29" i="8"/>
  <c r="F28" i="8"/>
  <c r="F27" i="8"/>
  <c r="F26" i="8"/>
  <c r="F25" i="8"/>
  <c r="F24" i="8"/>
  <c r="F23" i="8"/>
  <c r="F22" i="8"/>
  <c r="F21" i="8"/>
  <c r="F20" i="8"/>
  <c r="F19" i="8"/>
  <c r="E19" i="8"/>
  <c r="D19" i="8"/>
  <c r="C19" i="8"/>
  <c r="F18" i="8"/>
  <c r="F17" i="8"/>
  <c r="F16" i="8"/>
  <c r="F15" i="8"/>
  <c r="E15" i="8"/>
  <c r="D15" i="8"/>
  <c r="C15" i="8"/>
  <c r="F14" i="8"/>
  <c r="F13" i="8"/>
  <c r="F12" i="8"/>
  <c r="F11" i="8"/>
  <c r="F10" i="8"/>
  <c r="E10" i="8"/>
  <c r="D10" i="8"/>
  <c r="C10" i="8"/>
  <c r="F9" i="8"/>
  <c r="E9" i="8"/>
  <c r="D9" i="8"/>
  <c r="C9" i="8"/>
  <c r="F8" i="8"/>
  <c r="E8" i="8"/>
  <c r="D8" i="8"/>
  <c r="C8" i="8"/>
  <c r="F39" i="7"/>
  <c r="F36" i="7"/>
  <c r="F35" i="7"/>
  <c r="E35" i="7"/>
  <c r="D35" i="7"/>
  <c r="F34" i="7"/>
  <c r="F33" i="7"/>
  <c r="F32" i="7"/>
  <c r="F31" i="7"/>
  <c r="E31" i="7"/>
  <c r="D31" i="7"/>
  <c r="F30" i="7"/>
  <c r="F29" i="7"/>
  <c r="F28" i="7"/>
  <c r="F27" i="7"/>
  <c r="F26" i="7"/>
  <c r="F25" i="7"/>
  <c r="F24" i="7"/>
  <c r="F23" i="7"/>
  <c r="F22" i="7"/>
  <c r="F21" i="7"/>
  <c r="F20" i="7"/>
  <c r="F19" i="7"/>
  <c r="E19" i="7"/>
  <c r="D19" i="7"/>
  <c r="C19" i="7"/>
  <c r="F18" i="7"/>
  <c r="F17" i="7"/>
  <c r="F16" i="7"/>
  <c r="F15" i="7"/>
  <c r="E15" i="7"/>
  <c r="D15" i="7"/>
  <c r="C15" i="7"/>
  <c r="F14" i="7"/>
  <c r="F13" i="7"/>
  <c r="F12" i="7"/>
  <c r="F11" i="7"/>
  <c r="F10" i="7"/>
  <c r="E10" i="7"/>
  <c r="D10" i="7"/>
  <c r="C10" i="7"/>
  <c r="F9" i="7"/>
  <c r="E9" i="7"/>
  <c r="D9" i="7"/>
  <c r="C9" i="7"/>
  <c r="F8" i="7"/>
  <c r="E8" i="7"/>
  <c r="D8" i="7"/>
  <c r="C8" i="7"/>
  <c r="F39" i="6"/>
  <c r="F36" i="6"/>
  <c r="F35" i="6"/>
  <c r="E35" i="6"/>
  <c r="D35" i="6"/>
  <c r="F34" i="6"/>
  <c r="F33" i="6"/>
  <c r="F32" i="6"/>
  <c r="F31" i="6"/>
  <c r="E31" i="6"/>
  <c r="D31" i="6"/>
  <c r="F30" i="6"/>
  <c r="F29" i="6"/>
  <c r="F28" i="6"/>
  <c r="F27" i="6"/>
  <c r="F26" i="6"/>
  <c r="F25" i="6"/>
  <c r="F24" i="6"/>
  <c r="F23" i="6"/>
  <c r="F22" i="6"/>
  <c r="F21" i="6"/>
  <c r="F20" i="6"/>
  <c r="F19" i="6"/>
  <c r="E19" i="6"/>
  <c r="D19" i="6"/>
  <c r="C19" i="6"/>
  <c r="F18" i="6"/>
  <c r="F17" i="6"/>
  <c r="F16" i="6"/>
  <c r="F15" i="6"/>
  <c r="E15" i="6"/>
  <c r="D15" i="6"/>
  <c r="C15" i="6"/>
  <c r="F14" i="6"/>
  <c r="F13" i="6"/>
  <c r="F12" i="6"/>
  <c r="F11" i="6"/>
  <c r="F10" i="6"/>
  <c r="E10" i="6"/>
  <c r="D10" i="6"/>
  <c r="C10" i="6"/>
  <c r="F9" i="6"/>
  <c r="E9" i="6"/>
  <c r="D9" i="6"/>
  <c r="C9" i="6"/>
  <c r="F8" i="6"/>
  <c r="E8" i="6"/>
  <c r="D8" i="6"/>
  <c r="C8" i="6"/>
  <c r="F39" i="5"/>
  <c r="F36" i="5"/>
  <c r="F35" i="5"/>
  <c r="E35" i="5"/>
  <c r="D35" i="5"/>
  <c r="F34" i="5"/>
  <c r="F33" i="5"/>
  <c r="F32" i="5"/>
  <c r="F31" i="5"/>
  <c r="E31" i="5"/>
  <c r="D31" i="5"/>
  <c r="F30" i="5"/>
  <c r="F29" i="5"/>
  <c r="F28" i="5"/>
  <c r="F27" i="5"/>
  <c r="F26" i="5"/>
  <c r="F25" i="5"/>
  <c r="F24" i="5"/>
  <c r="F23" i="5"/>
  <c r="F22" i="5"/>
  <c r="F21" i="5"/>
  <c r="F20" i="5"/>
  <c r="F19" i="5"/>
  <c r="E19" i="5"/>
  <c r="D19" i="5"/>
  <c r="C19" i="5"/>
  <c r="F18" i="5"/>
  <c r="F17" i="5"/>
  <c r="F16" i="5"/>
  <c r="F15" i="5"/>
  <c r="E15" i="5"/>
  <c r="D15" i="5"/>
  <c r="C15" i="5"/>
  <c r="F14" i="5"/>
  <c r="F13" i="5"/>
  <c r="F12" i="5"/>
  <c r="F11" i="5"/>
  <c r="F10" i="5"/>
  <c r="E10" i="5"/>
  <c r="D10" i="5"/>
  <c r="C10" i="5"/>
  <c r="F9" i="5"/>
  <c r="E9" i="5"/>
  <c r="D9" i="5"/>
  <c r="C9" i="5"/>
  <c r="F8" i="5"/>
  <c r="E8" i="5"/>
  <c r="D8" i="5"/>
  <c r="C8" i="5"/>
  <c r="F39" i="4"/>
  <c r="F36" i="4"/>
  <c r="F35" i="4"/>
  <c r="E35" i="4"/>
  <c r="D35" i="4"/>
  <c r="F34" i="4"/>
  <c r="F33" i="4"/>
  <c r="F32" i="4"/>
  <c r="F31" i="4"/>
  <c r="E31" i="4"/>
  <c r="D31" i="4"/>
  <c r="F30" i="4"/>
  <c r="F29" i="4"/>
  <c r="F28" i="4"/>
  <c r="F27" i="4"/>
  <c r="F26" i="4"/>
  <c r="F25" i="4"/>
  <c r="F24" i="4"/>
  <c r="F23" i="4"/>
  <c r="F22" i="4"/>
  <c r="F21" i="4"/>
  <c r="F20" i="4"/>
  <c r="F19" i="4"/>
  <c r="E19" i="4"/>
  <c r="D19" i="4"/>
  <c r="C19" i="4"/>
  <c r="F18" i="4"/>
  <c r="F17" i="4"/>
  <c r="F16" i="4"/>
  <c r="F15" i="4"/>
  <c r="E15" i="4"/>
  <c r="D15" i="4"/>
  <c r="C15" i="4"/>
  <c r="F14" i="4"/>
  <c r="F13" i="4"/>
  <c r="F12" i="4"/>
  <c r="F11" i="4"/>
  <c r="F10" i="4"/>
  <c r="E10" i="4"/>
  <c r="D10" i="4"/>
  <c r="C10" i="4"/>
  <c r="F9" i="4"/>
  <c r="E9" i="4"/>
  <c r="D9" i="4"/>
  <c r="C9" i="4"/>
  <c r="F8" i="4"/>
  <c r="E8" i="4"/>
  <c r="D8" i="4"/>
  <c r="C8" i="4"/>
  <c r="F39" i="3"/>
  <c r="F36" i="3"/>
  <c r="F35" i="3"/>
  <c r="E35" i="3"/>
  <c r="D35" i="3"/>
  <c r="F34" i="3"/>
  <c r="E34" i="3"/>
  <c r="F33" i="3"/>
  <c r="F32" i="3"/>
  <c r="F31" i="3"/>
  <c r="E31" i="3"/>
  <c r="D31" i="3"/>
  <c r="F30" i="3"/>
  <c r="F29" i="3"/>
  <c r="F28" i="3"/>
  <c r="F27" i="3"/>
  <c r="F26" i="3"/>
  <c r="E26" i="3"/>
  <c r="F25" i="3"/>
  <c r="F24" i="3"/>
  <c r="F23" i="3"/>
  <c r="E23" i="3"/>
  <c r="F22" i="3"/>
  <c r="E22" i="3"/>
  <c r="F21" i="3"/>
  <c r="F20" i="3"/>
  <c r="F19" i="3"/>
  <c r="E19" i="3"/>
  <c r="D19" i="3"/>
  <c r="C19" i="3"/>
  <c r="F18" i="3"/>
  <c r="E18" i="3"/>
  <c r="F17" i="3"/>
  <c r="F16" i="3"/>
  <c r="E16" i="3"/>
  <c r="F15" i="3"/>
  <c r="E15" i="3"/>
  <c r="D15" i="3"/>
  <c r="C15" i="3"/>
  <c r="F14" i="3"/>
  <c r="F13" i="3"/>
  <c r="E13" i="3"/>
  <c r="F12" i="3"/>
  <c r="E12" i="3"/>
  <c r="F11" i="3"/>
  <c r="E11" i="3"/>
  <c r="F10" i="3"/>
  <c r="E10" i="3"/>
  <c r="D10" i="3"/>
  <c r="C10" i="3"/>
  <c r="F9" i="3"/>
  <c r="E9" i="3"/>
  <c r="D9" i="3"/>
  <c r="C9" i="3"/>
  <c r="F8" i="3"/>
  <c r="E8" i="3"/>
  <c r="D8" i="3"/>
  <c r="C8" i="3"/>
  <c r="F39" i="2"/>
  <c r="F36" i="2"/>
  <c r="F35" i="2"/>
  <c r="E35" i="2"/>
  <c r="D35" i="2"/>
  <c r="F33" i="2"/>
  <c r="F32" i="2"/>
  <c r="F31" i="2"/>
  <c r="E31" i="2"/>
  <c r="D31" i="2"/>
  <c r="F30" i="2"/>
  <c r="F29" i="2"/>
  <c r="F28" i="2"/>
  <c r="F27" i="2"/>
  <c r="F26" i="2"/>
  <c r="F25" i="2"/>
  <c r="F24" i="2"/>
  <c r="F23" i="2"/>
  <c r="F22" i="2"/>
  <c r="F21" i="2"/>
  <c r="F20" i="2"/>
  <c r="C19" i="2"/>
  <c r="C15" i="2"/>
  <c r="C9" i="2" s="1"/>
  <c r="C8" i="2" s="1"/>
  <c r="F39" i="1"/>
  <c r="F36" i="1"/>
  <c r="F35" i="1"/>
  <c r="E35" i="1"/>
  <c r="D35" i="1"/>
  <c r="F34" i="1"/>
  <c r="F33" i="1"/>
  <c r="F32" i="1"/>
  <c r="F31" i="1"/>
  <c r="E31" i="1"/>
  <c r="D31" i="1"/>
  <c r="F30" i="1"/>
  <c r="F29" i="1"/>
  <c r="F28" i="1"/>
  <c r="F27" i="1"/>
  <c r="F26" i="1"/>
  <c r="F25" i="1"/>
  <c r="F24" i="1"/>
  <c r="F23" i="1"/>
  <c r="F22" i="1"/>
  <c r="F21" i="1"/>
  <c r="F20" i="1"/>
  <c r="F19" i="1"/>
  <c r="E19" i="1"/>
  <c r="D19" i="1"/>
  <c r="C19" i="1"/>
  <c r="F18" i="1"/>
  <c r="F17" i="1"/>
  <c r="F16" i="1"/>
  <c r="F15" i="1"/>
  <c r="E15" i="1"/>
  <c r="D15" i="1"/>
  <c r="C15" i="1"/>
  <c r="F14" i="1"/>
  <c r="F13" i="1"/>
  <c r="F12" i="1"/>
  <c r="F11" i="1"/>
  <c r="F10" i="1"/>
  <c r="E10" i="1"/>
  <c r="D10" i="1"/>
  <c r="C10" i="1"/>
  <c r="F9" i="1"/>
  <c r="E9" i="1"/>
  <c r="D9" i="1"/>
  <c r="C9" i="1"/>
  <c r="F8" i="1"/>
  <c r="E8" i="1"/>
  <c r="D8" i="1"/>
  <c r="C8" i="1"/>
  <c r="F19" i="17" l="1"/>
  <c r="F10" i="17"/>
  <c r="D10" i="17"/>
  <c r="D9" i="17" s="1"/>
  <c r="F18" i="17"/>
  <c r="F15" i="17" s="1"/>
  <c r="D19" i="17"/>
  <c r="C15" i="17"/>
  <c r="C9" i="17" s="1"/>
  <c r="C8" i="17" s="1"/>
  <c r="D8" i="17" l="1"/>
  <c r="F9" i="17"/>
  <c r="F8" i="17" s="1"/>
</calcChain>
</file>

<file path=xl/sharedStrings.xml><?xml version="1.0" encoding="utf-8"?>
<sst xmlns="http://schemas.openxmlformats.org/spreadsheetml/2006/main" count="1247" uniqueCount="129">
  <si>
    <t>PHÒNG GD&amp;ĐT HUYỆN VŨ THƯ</t>
  </si>
  <si>
    <t>STT: 01</t>
  </si>
  <si>
    <t>TRƯỜNG TH BÁCH THUẬN</t>
  </si>
  <si>
    <t xml:space="preserve">BÁO CÁO </t>
  </si>
  <si>
    <t>TỔNG HỢP CÁC KHOẢN THU - CHI NGOÀI NGÂN SÁCH NĂM HỌC 2022-2023</t>
  </si>
  <si>
    <t xml:space="preserve">Đơn vị tính: 1000 đồng </t>
  </si>
  <si>
    <t>STT</t>
  </si>
  <si>
    <t xml:space="preserve">Nội dung </t>
  </si>
  <si>
    <t xml:space="preserve">Số dư đầu kỳ      (01/7/2022) </t>
  </si>
  <si>
    <t>Số phát sinh từ ngày 01/7/2022 đến ngày 30/6/2023</t>
  </si>
  <si>
    <t xml:space="preserve">Số dư cuối kỳ     (30/6/2023) </t>
  </si>
  <si>
    <t xml:space="preserve">Định mức thu </t>
  </si>
  <si>
    <t xml:space="preserve">Mức thu theo </t>
  </si>
  <si>
    <t>Tiền trả lại hs do dịch covid 19</t>
  </si>
  <si>
    <t xml:space="preserve">Ghi chú </t>
  </si>
  <si>
    <t>Thu (đã trừ
 số tiền trả covid)</t>
  </si>
  <si>
    <t>Chi (ko tính số tiền trả lại covid)</t>
  </si>
  <si>
    <t xml:space="preserve">Học kỳ II </t>
  </si>
  <si>
    <t xml:space="preserve">Học kỳ I </t>
  </si>
  <si>
    <t xml:space="preserve">Tổng cộng </t>
  </si>
  <si>
    <t>I</t>
  </si>
  <si>
    <t>Các khoản thu bán trú, bảo hiểm</t>
  </si>
  <si>
    <t>Chú ý: Trong quá trình làm các đ/c kế toán không thay đổi dòng cột công thức trừ mục cuối cùng nếu các khoản vận động tài trợ nhiều hơn 7 nội dung</t>
  </si>
  <si>
    <t xml:space="preserve">Thu phục vụ bán trú </t>
  </si>
  <si>
    <t>Số liệu báo cáo là số liệu thực thu để chi phục vụ trực tiếp học sinh(không tính tiền thu rồi trả lại học sinh đợt nghỉ dịch covid 19)</t>
  </si>
  <si>
    <t>1.1</t>
  </si>
  <si>
    <t xml:space="preserve">Tiền bữa ăn chính + phụ </t>
  </si>
  <si>
    <t>Ngày</t>
  </si>
  <si>
    <t xml:space="preserve">Các đ/c kế toán kiểm tra lại bảng cân đối sao cho: tổng thu trên bảng cân đối= Số thu đã trừ tiền trả covid + số tiền trả covid; </t>
  </si>
  <si>
    <t>1.2</t>
  </si>
  <si>
    <t>Tiền chất đốt</t>
  </si>
  <si>
    <t xml:space="preserve">số chi trên bảng cân đối = Số chi không tính tiền trả covid + tiền trả covid </t>
  </si>
  <si>
    <t>1.3</t>
  </si>
  <si>
    <t xml:space="preserve">Tiền chăm sóc bán trú  </t>
  </si>
  <si>
    <t xml:space="preserve">Tháng </t>
  </si>
  <si>
    <t>1.4</t>
  </si>
  <si>
    <t xml:space="preserve">Mua sắm trang thiết bị </t>
  </si>
  <si>
    <t>Năm</t>
  </si>
  <si>
    <t>Thu Bảo hiểm y tế HS</t>
  </si>
  <si>
    <t>2.1</t>
  </si>
  <si>
    <t>Thu hộ BHYT</t>
  </si>
  <si>
    <t>2.2</t>
  </si>
  <si>
    <t>Kinh phí CSSK ban đầu</t>
  </si>
  <si>
    <t xml:space="preserve">Năm </t>
  </si>
  <si>
    <t>2.3</t>
  </si>
  <si>
    <t xml:space="preserve">Thù lao thu hộ Bảo hiểm y tế </t>
  </si>
  <si>
    <t>II</t>
  </si>
  <si>
    <t>Các khoản thu thỏa thuận với PHHS</t>
  </si>
  <si>
    <t>Học thêm ngày thứ 7 đối với mầm non (HS có nhu cầu)</t>
  </si>
  <si>
    <t>Gửi trẻ ngoài giờ hành chính đối với MN</t>
  </si>
  <si>
    <t>Học tin học đối với Tiểu học (HS có nhu cầu )</t>
  </si>
  <si>
    <t>Học ngoại ngữ đối với học sinh, mẩm non, lớp 1+2 (HS có nhu cầu )</t>
  </si>
  <si>
    <t>Học thêm đối với THCS       (HS có nhu cầu)</t>
  </si>
  <si>
    <t>Học nghề phổ thông             (HS có nhu cầu)</t>
  </si>
  <si>
    <t>Nước uống cho học sinh</t>
  </si>
  <si>
    <t>Coi xe đạp (HS có nhu cầu)</t>
  </si>
  <si>
    <t>Sửa chữa nhỏ, mua sắm TTB</t>
  </si>
  <si>
    <t>Tiền điện điều hoà</t>
  </si>
  <si>
    <t>Học kỹ năng sống</t>
  </si>
  <si>
    <t>III</t>
  </si>
  <si>
    <t>Thu khác (Nếu có)</t>
  </si>
  <si>
    <t>KP công đoàn</t>
  </si>
  <si>
    <t>Thai sản</t>
  </si>
  <si>
    <t>IV</t>
  </si>
  <si>
    <t>Các khoản thu vận động tài trợ(Ghi rõ từng nội dung vận động tài trợ vào các dòng bên dưới)</t>
  </si>
  <si>
    <t xml:space="preserve">KẾ TOÁN </t>
  </si>
  <si>
    <t xml:space="preserve">HIỆU TRƯỞNG </t>
  </si>
  <si>
    <t>Phạm Thị Thanh Huyền</t>
  </si>
  <si>
    <t>Phạm Thị Minh Tuyết</t>
  </si>
  <si>
    <t>STT: 02</t>
  </si>
  <si>
    <t>TRƯỜNG TH DUY NHẤT</t>
  </si>
  <si>
    <t>Vũ Thị Liên</t>
  </si>
  <si>
    <t>UBND HUYỆN VŨ THƯ</t>
  </si>
  <si>
    <t>STT: 03</t>
  </si>
  <si>
    <t xml:space="preserve">TRƯỜNG TIỂU HỌC HỒNG PHONG </t>
  </si>
  <si>
    <t>Lê Thị Nhung</t>
  </si>
  <si>
    <t>Ngô Thị Nhâm</t>
  </si>
  <si>
    <t>STT: 04</t>
  </si>
  <si>
    <t>TRƯỜNG  TH MINH KHAI</t>
  </si>
  <si>
    <t>Tháng</t>
  </si>
  <si>
    <t>Nguyễn Thị Thu Hà</t>
  </si>
  <si>
    <t>Đỗ Thị Thu Hiền</t>
  </si>
  <si>
    <t>STT: 05</t>
  </si>
  <si>
    <t>TRƯỜNG TH MINH LÃNG</t>
  </si>
  <si>
    <t xml:space="preserve">STT: </t>
  </si>
  <si>
    <t>TRƯỜNG TH MINH QUANG</t>
  </si>
  <si>
    <t xml:space="preserve">STT: 07 </t>
  </si>
  <si>
    <t>TRƯỜNG TH NGUYÊN XÁ</t>
  </si>
  <si>
    <t>STT: 08</t>
  </si>
  <si>
    <t>TRƯỜNG TH SONG LÃNG</t>
  </si>
  <si>
    <t>Nguyễn Thị Hồng Phấn</t>
  </si>
  <si>
    <t>Đỗ Đình Quý</t>
  </si>
  <si>
    <t>STT: 09</t>
  </si>
  <si>
    <t>TRƯỜNG TH TÂN HÒA</t>
  </si>
  <si>
    <t>L1: 5
L2:10</t>
  </si>
  <si>
    <t>Tiết</t>
  </si>
  <si>
    <t>Sửa chữa sân trường, sửa chữa lán xe học sinh</t>
  </si>
  <si>
    <t>TRƯỜNG TIỂU HỌC TÂN LẬP</t>
  </si>
  <si>
    <t>Tân Lập, ngày 15 tháng 8 năm 2023</t>
  </si>
  <si>
    <t>Trương Văn Bình</t>
  </si>
  <si>
    <t>Trần Ngọc Quế</t>
  </si>
  <si>
    <t>STT: 11</t>
  </si>
  <si>
    <t>TRƯỜNG TIỂU HỌC TÂN PHONG</t>
  </si>
  <si>
    <t>Khiếu Mạnh Cường</t>
  </si>
  <si>
    <t>Trịnh Thị Thúy Vân</t>
  </si>
  <si>
    <t>STT: 12</t>
  </si>
  <si>
    <t>TRƯỜNG TH THỊ TRÁN</t>
  </si>
  <si>
    <t xml:space="preserve">Ngày </t>
  </si>
  <si>
    <t xml:space="preserve">Lê Thị Thanh Thủy </t>
  </si>
  <si>
    <t xml:space="preserve">Trần Thị Minh Yến </t>
  </si>
  <si>
    <t>STT: 13</t>
  </si>
  <si>
    <t>TRƯỜNG TH TRUNG AN</t>
  </si>
  <si>
    <t xml:space="preserve">Nguyễn Thị Vui </t>
  </si>
  <si>
    <t xml:space="preserve">Trần Văn Hưng </t>
  </si>
  <si>
    <t>STT: 14</t>
  </si>
  <si>
    <t>TRƯỜNG TH VIỆT THUẬN</t>
  </si>
  <si>
    <t>STT: 15</t>
  </si>
  <si>
    <t>TRƯỜNG TH VŨ HỘI</t>
  </si>
  <si>
    <t>STT: 16</t>
  </si>
  <si>
    <t>TRƯỜNG TIỂU HỌC VŨ TIẾN</t>
  </si>
  <si>
    <t>PHÒNG GIÁO DỤC VÀ ĐT</t>
  </si>
  <si>
    <t>Học ngoại ngữ đối với học sinh lớp 1+2 (HS có nhu cầu )</t>
  </si>
  <si>
    <t>KP hướng dẫn thực tập sinh</t>
  </si>
  <si>
    <t>TỔNG HỢP CÁC KHOẢN THU - CHI NGOÀI NGÂN SÁCH NĂM HỌC 2023-2024</t>
  </si>
  <si>
    <t xml:space="preserve">Số dư đầu kỳ      (01/7/2023) </t>
  </si>
  <si>
    <t>Thu</t>
  </si>
  <si>
    <t>Chi</t>
  </si>
  <si>
    <t>Lê Thị Hoàn</t>
  </si>
  <si>
    <t xml:space="preserve">Số dư cuối kỳ     (30/6/2024)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</si>
</sst>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_);_(* \(#,##0.0\);_(* &quot;-&quot;??_);_(@_)"/>
    <numFmt numFmtId="165" formatCode="0.0"/>
    <numFmt numFmtId="166" formatCode="#,##0.0;[Red]#,##0.0"/>
    <numFmt numFmtId="167" formatCode="_(* #,##0.0_);_(* \(#,##0.0\);_(* &quot;-&quot;?_);_(@_)"/>
    <numFmt numFmtId="168" formatCode="_(* #,##0.000_);_(* \(#,##0.000\);_(* &quot;-&quot;??_);_(@_)"/>
    <numFmt numFmtId="169" formatCode="_(* #,##0.00_);_(* \(#,##0.00\);_(* &quot;-&quot;??_);_(@_)"/>
    <numFmt numFmtId="170" formatCode="#,##0.000;[Red]#,##0.000"/>
    <numFmt numFmtId="171" formatCode="_(* #,##0.000_);_(* \(#,##0.000\);_(* &quot;-&quot;??.000_);_(@_)"/>
    <numFmt numFmtId="172" formatCode="_(* #,##0.000_);_(* \(#,##0.000\);_(* &quot;-&quot;??.00_);_(@_)"/>
  </numFmts>
  <fonts count="21">
    <font>
      <sz val="10"/>
      <color rgb="FF000000"/>
      <name val="Arial"/>
      <charset val="134"/>
      <scheme val="minor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Arial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Arial"/>
      <family val="2"/>
    </font>
    <font>
      <b/>
      <sz val="13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&quot;Times New Roman&quot;"/>
      <charset val="134"/>
    </font>
    <font>
      <sz val="10"/>
      <color theme="1"/>
      <name val="Arial"/>
      <family val="2"/>
    </font>
    <font>
      <b/>
      <sz val="13"/>
      <color theme="1"/>
      <name val="&quot;Times New Roman&quot;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3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7" fillId="0" borderId="6" xfId="0" applyFont="1" applyBorder="1" applyAlignment="1">
      <alignment horizontal="center" wrapText="1"/>
    </xf>
    <xf numFmtId="164" fontId="7" fillId="0" borderId="6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164" fontId="8" fillId="0" borderId="6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164" fontId="2" fillId="0" borderId="6" xfId="0" applyNumberFormat="1" applyFont="1" applyBorder="1"/>
    <xf numFmtId="0" fontId="9" fillId="0" borderId="6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/>
    <xf numFmtId="164" fontId="2" fillId="0" borderId="6" xfId="0" applyNumberFormat="1" applyFont="1" applyBorder="1" applyAlignment="1">
      <alignment horizontal="center"/>
    </xf>
    <xf numFmtId="164" fontId="11" fillId="0" borderId="6" xfId="0" applyNumberFormat="1" applyFont="1" applyBorder="1"/>
    <xf numFmtId="0" fontId="7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0" xfId="0" applyFont="1"/>
    <xf numFmtId="166" fontId="7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166" fontId="2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7" fontId="9" fillId="0" borderId="6" xfId="0" applyNumberFormat="1" applyFont="1" applyBorder="1"/>
    <xf numFmtId="166" fontId="2" fillId="0" borderId="6" xfId="0" applyNumberFormat="1" applyFont="1" applyBorder="1" applyAlignment="1">
      <alignment horizontal="center"/>
    </xf>
    <xf numFmtId="166" fontId="7" fillId="0" borderId="6" xfId="0" applyNumberFormat="1" applyFont="1" applyBorder="1"/>
    <xf numFmtId="166" fontId="12" fillId="0" borderId="0" xfId="0" applyNumberFormat="1" applyFont="1"/>
    <xf numFmtId="166" fontId="9" fillId="0" borderId="0" xfId="0" applyNumberFormat="1" applyFont="1"/>
    <xf numFmtId="168" fontId="15" fillId="0" borderId="6" xfId="0" applyNumberFormat="1" applyFont="1" applyBorder="1"/>
    <xf numFmtId="168" fontId="7" fillId="0" borderId="6" xfId="0" applyNumberFormat="1" applyFont="1" applyBorder="1"/>
    <xf numFmtId="0" fontId="7" fillId="0" borderId="6" xfId="0" applyFont="1" applyBorder="1"/>
    <xf numFmtId="169" fontId="7" fillId="0" borderId="6" xfId="0" applyNumberFormat="1" applyFont="1" applyBorder="1"/>
    <xf numFmtId="169" fontId="8" fillId="0" borderId="6" xfId="0" applyNumberFormat="1" applyFont="1" applyBorder="1"/>
    <xf numFmtId="169" fontId="16" fillId="0" borderId="6" xfId="0" applyNumberFormat="1" applyFont="1" applyBorder="1"/>
    <xf numFmtId="164" fontId="2" fillId="0" borderId="6" xfId="0" applyNumberFormat="1" applyFont="1" applyBorder="1" applyAlignment="1"/>
    <xf numFmtId="168" fontId="8" fillId="0" borderId="6" xfId="0" applyNumberFormat="1" applyFont="1" applyBorder="1"/>
    <xf numFmtId="168" fontId="2" fillId="0" borderId="6" xfId="0" applyNumberFormat="1" applyFont="1" applyBorder="1"/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170" fontId="9" fillId="0" borderId="6" xfId="0" applyNumberFormat="1" applyFont="1" applyBorder="1"/>
    <xf numFmtId="166" fontId="8" fillId="0" borderId="6" xfId="0" applyNumberFormat="1" applyFont="1" applyBorder="1"/>
    <xf numFmtId="166" fontId="17" fillId="0" borderId="6" xfId="0" applyNumberFormat="1" applyFont="1" applyBorder="1" applyAlignment="1">
      <alignment horizontal="center"/>
    </xf>
    <xf numFmtId="164" fontId="9" fillId="0" borderId="6" xfId="0" applyNumberFormat="1" applyFont="1" applyBorder="1"/>
    <xf numFmtId="0" fontId="17" fillId="0" borderId="0" xfId="0" applyFont="1"/>
    <xf numFmtId="0" fontId="9" fillId="0" borderId="6" xfId="0" applyFont="1" applyBorder="1" applyAlignment="1"/>
    <xf numFmtId="0" fontId="2" fillId="0" borderId="6" xfId="0" applyFont="1" applyBorder="1" applyAlignment="1"/>
    <xf numFmtId="168" fontId="2" fillId="0" borderId="6" xfId="0" applyNumberFormat="1" applyFont="1" applyBorder="1" applyAlignment="1"/>
    <xf numFmtId="171" fontId="2" fillId="0" borderId="6" xfId="0" applyNumberFormat="1" applyFont="1" applyBorder="1" applyAlignment="1"/>
    <xf numFmtId="172" fontId="2" fillId="0" borderId="6" xfId="0" applyNumberFormat="1" applyFont="1" applyBorder="1" applyAlignment="1"/>
    <xf numFmtId="168" fontId="8" fillId="0" borderId="6" xfId="0" applyNumberFormat="1" applyFont="1" applyBorder="1" applyAlignment="1"/>
    <xf numFmtId="0" fontId="8" fillId="0" borderId="6" xfId="0" applyFont="1" applyBorder="1" applyAlignment="1"/>
    <xf numFmtId="0" fontId="9" fillId="0" borderId="0" xfId="0" applyFont="1" applyAlignment="1"/>
    <xf numFmtId="0" fontId="7" fillId="0" borderId="0" xfId="0" applyFont="1" applyAlignment="1">
      <alignment horizontal="left"/>
    </xf>
    <xf numFmtId="3" fontId="8" fillId="0" borderId="6" xfId="0" applyNumberFormat="1" applyFont="1" applyBorder="1" applyAlignment="1"/>
    <xf numFmtId="169" fontId="7" fillId="0" borderId="6" xfId="0" applyNumberFormat="1" applyFont="1" applyBorder="1" applyAlignment="1"/>
    <xf numFmtId="164" fontId="15" fillId="0" borderId="6" xfId="0" applyNumberFormat="1" applyFont="1" applyBorder="1"/>
    <xf numFmtId="164" fontId="16" fillId="0" borderId="6" xfId="0" applyNumberFormat="1" applyFont="1" applyBorder="1"/>
    <xf numFmtId="164" fontId="18" fillId="0" borderId="6" xfId="0" applyNumberFormat="1" applyFont="1" applyBorder="1" applyAlignment="1"/>
    <xf numFmtId="164" fontId="18" fillId="0" borderId="5" xfId="0" applyNumberFormat="1" applyFont="1" applyBorder="1" applyAlignment="1"/>
    <xf numFmtId="165" fontId="19" fillId="0" borderId="6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14" fillId="0" borderId="2" xfId="0" applyFont="1" applyBorder="1" applyAlignment="1">
      <alignment horizontal="left" vertical="center"/>
    </xf>
    <xf numFmtId="0" fontId="5" fillId="0" borderId="5" xfId="0" applyFont="1" applyBorder="1"/>
    <xf numFmtId="0" fontId="2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5" fillId="0" borderId="7" xfId="0" applyFont="1" applyBorder="1"/>
    <xf numFmtId="0" fontId="13" fillId="0" borderId="0" xfId="0" applyFont="1" applyAlignment="1">
      <alignment horizontal="center"/>
    </xf>
    <xf numFmtId="0" fontId="0" fillId="0" borderId="0" xfId="0" applyFont="1" applyAlignment="1"/>
    <xf numFmtId="166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2" fillId="0" borderId="3" xfId="0" applyFont="1" applyBorder="1" applyAlignment="1">
      <alignment horizontal="center" wrapText="1"/>
    </xf>
    <xf numFmtId="0" fontId="5" fillId="0" borderId="4" xfId="0" applyFont="1" applyBorder="1"/>
    <xf numFmtId="0" fontId="2" fillId="0" borderId="3" xfId="0" applyFont="1" applyBorder="1" applyAlignment="1">
      <alignment horizontal="center" vertical="center"/>
    </xf>
    <xf numFmtId="3" fontId="1" fillId="0" borderId="0" xfId="0" applyNumberFormat="1" applyFont="1"/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29.5703125" customWidth="1"/>
    <col min="3" max="3" width="12.7109375" customWidth="1"/>
    <col min="4" max="6" width="16.42578125" customWidth="1"/>
    <col min="7" max="7" width="6.7109375" customWidth="1"/>
    <col min="8" max="8" width="7" customWidth="1"/>
    <col min="9" max="9" width="7.140625" customWidth="1"/>
    <col min="10" max="10" width="7.85546875" customWidth="1"/>
    <col min="11" max="11" width="10.28515625" customWidth="1"/>
    <col min="12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2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688535.9</v>
      </c>
      <c r="E8" s="39">
        <f t="shared" si="0"/>
        <v>686115.9</v>
      </c>
      <c r="F8" s="40">
        <f t="shared" si="0"/>
        <v>2420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470188.9</v>
      </c>
      <c r="E9" s="42">
        <f t="shared" si="1"/>
        <v>467768.9</v>
      </c>
      <c r="F9" s="42">
        <f t="shared" si="1"/>
        <v>2420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0</v>
      </c>
      <c r="E10" s="43">
        <f t="shared" si="2"/>
        <v>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/>
      <c r="E11" s="17"/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17"/>
      <c r="E13" s="17"/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470188.9</v>
      </c>
      <c r="E15" s="46">
        <f t="shared" si="4"/>
        <v>467768.9</v>
      </c>
      <c r="F15" s="46">
        <f t="shared" si="4"/>
        <v>2420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424667.9</v>
      </c>
      <c r="E16" s="45">
        <v>424667.9</v>
      </c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57">
        <v>35464</v>
      </c>
      <c r="E17" s="57">
        <v>33044</v>
      </c>
      <c r="F17" s="47">
        <f t="shared" si="5"/>
        <v>2420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10057</v>
      </c>
      <c r="E18" s="45">
        <v>10057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218347</v>
      </c>
      <c r="E19" s="21">
        <f t="shared" si="6"/>
        <v>218347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99080</v>
      </c>
      <c r="E22" s="45">
        <v>99080</v>
      </c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33000</v>
      </c>
      <c r="E23" s="45">
        <v>33000</v>
      </c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65820</v>
      </c>
      <c r="E26" s="45">
        <v>65820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20447</v>
      </c>
      <c r="E27" s="45">
        <v>20447</v>
      </c>
      <c r="F27" s="9">
        <f t="shared" si="7"/>
        <v>0</v>
      </c>
      <c r="G27" s="55">
        <v>7</v>
      </c>
      <c r="H27" s="56">
        <v>7</v>
      </c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76" t="s">
        <v>66</v>
      </c>
      <c r="H40" s="77"/>
      <c r="I40" s="77"/>
      <c r="J40" s="77"/>
      <c r="K40" s="77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67</v>
      </c>
      <c r="C44" s="26"/>
      <c r="D44" s="26"/>
      <c r="E44" s="26"/>
      <c r="F44" s="26"/>
      <c r="G44" s="78" t="s">
        <v>68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3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3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3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3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12.5703125" defaultRowHeight="15" customHeight="1"/>
  <cols>
    <col min="1" max="1" width="4.85546875" customWidth="1"/>
    <col min="2" max="2" width="32.7109375" customWidth="1"/>
    <col min="3" max="3" width="16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9.2851562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89" t="s">
        <v>0</v>
      </c>
      <c r="B1" s="79"/>
      <c r="C1" s="79"/>
      <c r="D1" s="2"/>
      <c r="E1" s="3"/>
      <c r="F1" s="3"/>
      <c r="G1" s="3"/>
      <c r="H1" s="3"/>
      <c r="I1" s="24"/>
      <c r="J1" s="29"/>
      <c r="K1" s="73" t="s">
        <v>84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91" t="s">
        <v>97</v>
      </c>
      <c r="B2" s="79"/>
      <c r="C2" s="79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12813.1</v>
      </c>
      <c r="D8" s="39">
        <f t="shared" si="0"/>
        <v>746973.6</v>
      </c>
      <c r="E8" s="39">
        <f t="shared" si="0"/>
        <v>725014.8</v>
      </c>
      <c r="F8" s="40">
        <f t="shared" si="0"/>
        <v>34771.9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12813.1</v>
      </c>
      <c r="D9" s="42">
        <f t="shared" si="1"/>
        <v>500747.6</v>
      </c>
      <c r="E9" s="42">
        <f t="shared" si="1"/>
        <v>478788.8</v>
      </c>
      <c r="F9" s="42">
        <f t="shared" si="1"/>
        <v>34771.9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0</v>
      </c>
      <c r="E10" s="43">
        <f t="shared" si="2"/>
        <v>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/>
      <c r="E11" s="17"/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17"/>
      <c r="E13" s="17"/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12813.1</v>
      </c>
      <c r="D15" s="46">
        <f t="shared" si="4"/>
        <v>500747.6</v>
      </c>
      <c r="E15" s="46">
        <f t="shared" si="4"/>
        <v>478788.8</v>
      </c>
      <c r="F15" s="46">
        <f t="shared" si="4"/>
        <v>34771.9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445460.1</v>
      </c>
      <c r="E16" s="45">
        <v>445460.1</v>
      </c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57">
        <v>12813.1</v>
      </c>
      <c r="D17" s="57">
        <v>34721.800000000003</v>
      </c>
      <c r="E17" s="57">
        <v>12763</v>
      </c>
      <c r="F17" s="47">
        <f t="shared" si="5"/>
        <v>34771.9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20565.7</v>
      </c>
      <c r="E18" s="45">
        <v>20565.7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SUM(C20:C301)</f>
        <v>0</v>
      </c>
      <c r="D19" s="21">
        <f t="shared" si="6"/>
        <v>246226</v>
      </c>
      <c r="E19" s="21">
        <f t="shared" si="6"/>
        <v>246226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114140</v>
      </c>
      <c r="E22" s="45">
        <v>114140</v>
      </c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46260</v>
      </c>
      <c r="E23" s="45">
        <v>46260</v>
      </c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67850</v>
      </c>
      <c r="E26" s="45">
        <v>67850</v>
      </c>
      <c r="F26" s="9">
        <f t="shared" si="7"/>
        <v>0</v>
      </c>
      <c r="G26" s="18"/>
      <c r="H26" s="7"/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17976</v>
      </c>
      <c r="E27" s="45">
        <v>17976</v>
      </c>
      <c r="F27" s="9">
        <f t="shared" si="7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/>
      <c r="C40" s="3"/>
      <c r="D40" s="3"/>
      <c r="E40" s="3"/>
      <c r="F40" s="3"/>
      <c r="G40" s="63"/>
      <c r="H40" s="63" t="s">
        <v>98</v>
      </c>
      <c r="I40" s="24"/>
      <c r="J40" s="24"/>
      <c r="K40" s="24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7.25" customHeight="1">
      <c r="A41" s="3"/>
      <c r="B41" s="24" t="s">
        <v>65</v>
      </c>
      <c r="C41" s="3"/>
      <c r="D41" s="3"/>
      <c r="E41" s="3"/>
      <c r="F41" s="3"/>
      <c r="G41" s="88" t="s">
        <v>66</v>
      </c>
      <c r="H41" s="79"/>
      <c r="I41" s="79"/>
      <c r="J41" s="79"/>
      <c r="K41" s="79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3"/>
      <c r="B44" s="25"/>
      <c r="C44" s="25"/>
      <c r="D44" s="25"/>
      <c r="E44" s="25"/>
      <c r="F44" s="25"/>
      <c r="G44" s="25"/>
      <c r="H44" s="25"/>
      <c r="I44" s="25"/>
      <c r="J44" s="37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1" customHeight="1">
      <c r="A45" s="26"/>
      <c r="B45" s="27" t="s">
        <v>99</v>
      </c>
      <c r="C45" s="26"/>
      <c r="D45" s="26"/>
      <c r="E45" s="26"/>
      <c r="F45" s="26"/>
      <c r="G45" s="78" t="s">
        <v>100</v>
      </c>
      <c r="H45" s="79"/>
      <c r="I45" s="79"/>
      <c r="J45" s="79"/>
      <c r="K45" s="79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6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54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3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D6:E6"/>
    <mergeCell ref="G6:H6"/>
    <mergeCell ref="G41:K41"/>
    <mergeCell ref="G45:K45"/>
    <mergeCell ref="A6:A7"/>
    <mergeCell ref="B6:B7"/>
    <mergeCell ref="C6:C7"/>
    <mergeCell ref="F6:F7"/>
    <mergeCell ref="I6:I7"/>
    <mergeCell ref="J6:J7"/>
    <mergeCell ref="K6:K7"/>
    <mergeCell ref="A1:C1"/>
    <mergeCell ref="A2:C2"/>
    <mergeCell ref="A3:K3"/>
    <mergeCell ref="A4:K4"/>
    <mergeCell ref="A5:K5"/>
    <mergeCell ref="K1:K2"/>
  </mergeCells>
  <pageMargins left="0.23" right="0.27" top="0.17" bottom="0.27" header="0" footer="0"/>
  <pageSetup scale="9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11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101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102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1232128.49</v>
      </c>
      <c r="E8" s="39">
        <f t="shared" si="0"/>
        <v>1232128.49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976454.49</v>
      </c>
      <c r="E9" s="42">
        <f t="shared" si="1"/>
        <v>976454.49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515176</v>
      </c>
      <c r="E10" s="43">
        <f t="shared" si="2"/>
        <v>515176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383346</v>
      </c>
      <c r="E11" s="17">
        <f t="shared" ref="E11:E33" si="3">D11</f>
        <v>383346</v>
      </c>
      <c r="F11" s="17">
        <f t="shared" ref="F11:F14" si="4">+C11+D11-E11</f>
        <v>0</v>
      </c>
      <c r="G11" s="55">
        <v>14</v>
      </c>
      <c r="H11" s="56">
        <v>14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>
        <f t="shared" si="3"/>
        <v>0</v>
      </c>
      <c r="F12" s="9">
        <f t="shared" si="4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131830</v>
      </c>
      <c r="E13" s="17">
        <f t="shared" si="3"/>
        <v>131830</v>
      </c>
      <c r="F13" s="9">
        <f t="shared" si="4"/>
        <v>0</v>
      </c>
      <c r="G13" s="55">
        <v>80</v>
      </c>
      <c r="H13" s="56">
        <v>80</v>
      </c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>
        <f t="shared" si="3"/>
        <v>0</v>
      </c>
      <c r="F14" s="17">
        <f t="shared" si="4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D15" si="5">+SUM(C16:C18)</f>
        <v>0</v>
      </c>
      <c r="D15" s="46">
        <f t="shared" si="5"/>
        <v>461278.49</v>
      </c>
      <c r="E15" s="17">
        <f t="shared" si="3"/>
        <v>461278.49</v>
      </c>
      <c r="F15" s="46">
        <f>+SUM(F16:F18)</f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418472.46</v>
      </c>
      <c r="E16" s="17">
        <f t="shared" si="3"/>
        <v>418472.46</v>
      </c>
      <c r="F16" s="9">
        <f t="shared" ref="F16:F18" si="6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57">
        <v>31399.841</v>
      </c>
      <c r="E17" s="17">
        <f t="shared" si="3"/>
        <v>31399.841</v>
      </c>
      <c r="F17" s="47">
        <f t="shared" si="6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11406.189</v>
      </c>
      <c r="E18" s="17">
        <f t="shared" si="3"/>
        <v>11406.189</v>
      </c>
      <c r="F18" s="9">
        <f t="shared" si="6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D19" si="7">SUM(C20:C300)</f>
        <v>0</v>
      </c>
      <c r="D19" s="9">
        <f t="shared" si="7"/>
        <v>227592</v>
      </c>
      <c r="E19" s="9">
        <f t="shared" si="3"/>
        <v>227592</v>
      </c>
      <c r="F19" s="21">
        <f>SUM(F20:F300)</f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>
        <f t="shared" si="3"/>
        <v>0</v>
      </c>
      <c r="F20" s="9">
        <f t="shared" ref="F20:F30" si="8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>
        <f t="shared" si="3"/>
        <v>0</v>
      </c>
      <c r="F21" s="9">
        <f t="shared" si="8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101110</v>
      </c>
      <c r="E22" s="17">
        <f t="shared" si="3"/>
        <v>101110</v>
      </c>
      <c r="F22" s="9">
        <f t="shared" si="8"/>
        <v>0</v>
      </c>
      <c r="G22" s="55">
        <v>20</v>
      </c>
      <c r="H22" s="56">
        <v>20</v>
      </c>
      <c r="I22" s="15" t="s">
        <v>34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>
        <f t="shared" si="3"/>
        <v>0</v>
      </c>
      <c r="F23" s="9">
        <f t="shared" si="8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>
        <f t="shared" si="3"/>
        <v>0</v>
      </c>
      <c r="F24" s="9">
        <f t="shared" si="8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>
        <f t="shared" si="3"/>
        <v>0</v>
      </c>
      <c r="F25" s="9">
        <f t="shared" si="8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65635</v>
      </c>
      <c r="E26" s="17">
        <f t="shared" si="3"/>
        <v>65635</v>
      </c>
      <c r="F26" s="9">
        <f t="shared" si="8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4683</v>
      </c>
      <c r="E27" s="17">
        <f t="shared" si="3"/>
        <v>4683</v>
      </c>
      <c r="F27" s="9">
        <f t="shared" si="8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7">
        <f t="shared" si="3"/>
        <v>0</v>
      </c>
      <c r="F28" s="9">
        <f t="shared" si="8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>
        <f t="shared" si="3"/>
        <v>0</v>
      </c>
      <c r="F29" s="9">
        <f t="shared" si="8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>
        <f t="shared" si="3"/>
        <v>0</v>
      </c>
      <c r="F30" s="9">
        <f t="shared" si="8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>+SUM(D32:D34)</f>
        <v>28082</v>
      </c>
      <c r="E31" s="9">
        <f t="shared" si="3"/>
        <v>28082</v>
      </c>
      <c r="F31" s="9">
        <f>+SUM(F32:F34)</f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45">
        <v>28082</v>
      </c>
      <c r="E32" s="17">
        <f t="shared" si="3"/>
        <v>28082</v>
      </c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>
        <f t="shared" si="3"/>
        <v>0</v>
      </c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103</v>
      </c>
      <c r="C44" s="26"/>
      <c r="D44" s="26"/>
      <c r="E44" s="26"/>
      <c r="F44" s="26"/>
      <c r="G44" s="78" t="s">
        <v>104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3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3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3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3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31" right="0.22" top="0.26" bottom="0.2" header="0" footer="0"/>
  <pageSetup scale="9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10.28515625" customWidth="1"/>
    <col min="11" max="11" width="12" customWidth="1"/>
    <col min="12" max="12" width="12.7109375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105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106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45146.99</v>
      </c>
      <c r="D8" s="39">
        <f t="shared" si="0"/>
        <v>2262302.548</v>
      </c>
      <c r="E8" s="39">
        <f t="shared" si="0"/>
        <v>2305275.1</v>
      </c>
      <c r="F8" s="40">
        <f t="shared" si="0"/>
        <v>2174.4379999999901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45146.99</v>
      </c>
      <c r="D9" s="42">
        <f t="shared" si="1"/>
        <v>1973307.548</v>
      </c>
      <c r="E9" s="42">
        <f t="shared" si="1"/>
        <v>2016280.1</v>
      </c>
      <c r="F9" s="42">
        <f t="shared" si="1"/>
        <v>2174.4379999999901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1383753</v>
      </c>
      <c r="E10" s="43">
        <f t="shared" si="2"/>
        <v>1383753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>
        <f t="shared" ref="D11:E11" si="3">354466+637392</f>
        <v>991858</v>
      </c>
      <c r="E11" s="45">
        <f t="shared" si="3"/>
        <v>991858</v>
      </c>
      <c r="F11" s="17">
        <f t="shared" ref="F11:F14" si="4">+C11+D11-E11</f>
        <v>0</v>
      </c>
      <c r="G11" s="55">
        <v>14</v>
      </c>
      <c r="H11" s="56">
        <v>14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4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f>126595+227640</f>
        <v>354235</v>
      </c>
      <c r="E13" s="45">
        <f>125591+228644</f>
        <v>354235</v>
      </c>
      <c r="F13" s="9">
        <f t="shared" si="4"/>
        <v>0</v>
      </c>
      <c r="G13" s="55">
        <v>5</v>
      </c>
      <c r="H13" s="56">
        <v>5</v>
      </c>
      <c r="I13" s="15" t="s">
        <v>107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37660</v>
      </c>
      <c r="E14" s="17">
        <f>21583.3+16076.7</f>
        <v>37660</v>
      </c>
      <c r="F14" s="17">
        <f t="shared" si="4"/>
        <v>0</v>
      </c>
      <c r="G14" s="18"/>
      <c r="H14" s="56">
        <v>70</v>
      </c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5">+SUM(C16:C18)</f>
        <v>45146.99</v>
      </c>
      <c r="D15" s="46">
        <f t="shared" si="5"/>
        <v>589554.54799999995</v>
      </c>
      <c r="E15" s="46">
        <f t="shared" si="5"/>
        <v>632527.1</v>
      </c>
      <c r="F15" s="46">
        <f t="shared" si="5"/>
        <v>2174.4379999999901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17">
        <f t="shared" ref="D16:E16" si="6">574719.075+1642.725</f>
        <v>576361.80000000005</v>
      </c>
      <c r="E16" s="17">
        <f t="shared" si="6"/>
        <v>576361.80000000005</v>
      </c>
      <c r="F16" s="9">
        <f t="shared" ref="F16:F18" si="7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57">
        <v>45146.99</v>
      </c>
      <c r="D17" s="57">
        <v>15.247999999999999</v>
      </c>
      <c r="E17" s="47">
        <f>24395.3+31770-E18</f>
        <v>42987.8</v>
      </c>
      <c r="F17" s="47">
        <f t="shared" si="7"/>
        <v>2174.4379999999901</v>
      </c>
      <c r="G17" s="18"/>
      <c r="H17" s="19"/>
      <c r="I17" s="15"/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13177.5</v>
      </c>
      <c r="E18" s="45">
        <v>13177.5</v>
      </c>
      <c r="F18" s="9">
        <f t="shared" si="7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8">SUM(C20:C300)</f>
        <v>0</v>
      </c>
      <c r="D19" s="21">
        <f t="shared" si="8"/>
        <v>288995</v>
      </c>
      <c r="E19" s="21">
        <f t="shared" si="8"/>
        <v>288995</v>
      </c>
      <c r="F19" s="21">
        <f t="shared" si="8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9">+C20+D20-E20</f>
        <v>0</v>
      </c>
      <c r="G20" s="18"/>
      <c r="H20" s="7"/>
      <c r="I20" s="15"/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9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f t="shared" ref="D22:E22" si="10">65968+82745</f>
        <v>148713</v>
      </c>
      <c r="E22" s="45">
        <f t="shared" si="10"/>
        <v>148713</v>
      </c>
      <c r="F22" s="9">
        <f t="shared" si="9"/>
        <v>0</v>
      </c>
      <c r="G22" s="55">
        <v>19</v>
      </c>
      <c r="H22" s="56">
        <v>19</v>
      </c>
      <c r="I22" s="15" t="s">
        <v>34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f t="shared" ref="D23:E23" si="11">15520+19400</f>
        <v>34920</v>
      </c>
      <c r="E23" s="45">
        <f t="shared" si="11"/>
        <v>34920</v>
      </c>
      <c r="F23" s="9">
        <f t="shared" si="9"/>
        <v>0</v>
      </c>
      <c r="G23" s="55">
        <v>10</v>
      </c>
      <c r="H23" s="56">
        <v>10</v>
      </c>
      <c r="I23" s="15" t="s">
        <v>34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9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9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f t="shared" ref="D26:E26" si="12">43920+55100</f>
        <v>99020</v>
      </c>
      <c r="E26" s="45">
        <f t="shared" si="12"/>
        <v>99020</v>
      </c>
      <c r="F26" s="9">
        <f t="shared" si="9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f t="shared" ref="D27:E27" si="13">2912+3430</f>
        <v>6342</v>
      </c>
      <c r="E27" s="45">
        <f t="shared" si="13"/>
        <v>6342</v>
      </c>
      <c r="F27" s="9">
        <f t="shared" si="9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9"/>
        <v>0</v>
      </c>
      <c r="G28" s="18"/>
      <c r="H28" s="7"/>
      <c r="I28" s="15"/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9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9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14">+SUM(D32:D34)</f>
        <v>0</v>
      </c>
      <c r="E31" s="9">
        <f t="shared" si="14"/>
        <v>0</v>
      </c>
      <c r="F31" s="9">
        <f t="shared" si="14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15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15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15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6">+SUM(D36:D39)</f>
        <v>0</v>
      </c>
      <c r="E35" s="9">
        <f t="shared" si="16"/>
        <v>0</v>
      </c>
      <c r="F35" s="9">
        <f t="shared" si="16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108</v>
      </c>
      <c r="C44" s="26"/>
      <c r="D44" s="26"/>
      <c r="E44" s="26"/>
      <c r="F44" s="26"/>
      <c r="G44" s="78" t="s">
        <v>109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0.85546875" customWidth="1"/>
    <col min="4" max="4" width="14.28515625" customWidth="1"/>
    <col min="5" max="5" width="14.5703125" customWidth="1"/>
    <col min="6" max="6" width="13.85546875" customWidth="1"/>
    <col min="7" max="8" width="8.140625" customWidth="1"/>
    <col min="9" max="9" width="7.140625" customWidth="1"/>
    <col min="10" max="10" width="8.85546875" customWidth="1"/>
    <col min="11" max="11" width="9.140625" customWidth="1"/>
    <col min="12" max="12" width="10" customWidth="1"/>
    <col min="13" max="13" width="12.5703125" customWidth="1"/>
    <col min="14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110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111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1062041.845</v>
      </c>
      <c r="E8" s="39">
        <f t="shared" si="0"/>
        <v>1062041.845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883852.34499999997</v>
      </c>
      <c r="E9" s="42">
        <f t="shared" si="1"/>
        <v>883852.34499999997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532450</v>
      </c>
      <c r="E10" s="43">
        <f t="shared" si="2"/>
        <v>532450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>
        <f>210000+192998</f>
        <v>402998</v>
      </c>
      <c r="E11" s="45">
        <v>402998</v>
      </c>
      <c r="F11" s="17">
        <f t="shared" ref="F11:F14" si="3">+C11+D11-E11</f>
        <v>0</v>
      </c>
      <c r="G11" s="18"/>
      <c r="H11" s="56">
        <v>14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117272</v>
      </c>
      <c r="E13" s="45">
        <v>117272</v>
      </c>
      <c r="F13" s="9">
        <f t="shared" si="3"/>
        <v>0</v>
      </c>
      <c r="G13" s="18"/>
      <c r="H13" s="56">
        <v>4</v>
      </c>
      <c r="I13" s="15" t="s">
        <v>107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12180</v>
      </c>
      <c r="E14" s="45">
        <v>12180</v>
      </c>
      <c r="F14" s="17">
        <f t="shared" si="3"/>
        <v>0</v>
      </c>
      <c r="G14" s="18"/>
      <c r="H14" s="56">
        <v>50</v>
      </c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>+SUM(C16:C18)</f>
        <v>0</v>
      </c>
      <c r="D15" s="60">
        <v>351402.34499999997</v>
      </c>
      <c r="E15" s="46">
        <f>D15</f>
        <v>351402.34499999997</v>
      </c>
      <c r="F15" s="46">
        <f>+SUM(F16:F18)</f>
        <v>0</v>
      </c>
      <c r="G15" s="18"/>
      <c r="H15" s="61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17">
        <f t="shared" ref="D16:E16" si="4">D15</f>
        <v>351402.34499999997</v>
      </c>
      <c r="E16" s="17">
        <f t="shared" si="4"/>
        <v>351402.34499999997</v>
      </c>
      <c r="F16" s="9">
        <f t="shared" ref="F16:F18" si="5">+C16+D16-E16</f>
        <v>0</v>
      </c>
      <c r="G16" s="18"/>
      <c r="H16" s="61">
        <v>563.22</v>
      </c>
      <c r="I16" s="12" t="s">
        <v>43</v>
      </c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57">
        <v>33944</v>
      </c>
      <c r="E17" s="47">
        <f>D17</f>
        <v>33944</v>
      </c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8232.4</v>
      </c>
      <c r="E18" s="45">
        <v>8232.4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178189.5</v>
      </c>
      <c r="E19" s="21">
        <f t="shared" si="6"/>
        <v>178189.5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101180</v>
      </c>
      <c r="E22" s="45">
        <v>101180</v>
      </c>
      <c r="F22" s="9">
        <f t="shared" si="7"/>
        <v>0</v>
      </c>
      <c r="G22" s="55">
        <v>20</v>
      </c>
      <c r="H22" s="56">
        <v>20</v>
      </c>
      <c r="I22" s="15" t="s">
        <v>34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10872.5</v>
      </c>
      <c r="E23" s="45">
        <v>10872.5</v>
      </c>
      <c r="F23" s="9">
        <f t="shared" si="7"/>
        <v>0</v>
      </c>
      <c r="G23" s="55">
        <v>5</v>
      </c>
      <c r="H23" s="56">
        <v>5</v>
      </c>
      <c r="I23" s="15" t="s">
        <v>34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17">
        <f>30400+24320</f>
        <v>54720</v>
      </c>
      <c r="E26" s="17">
        <f>D26</f>
        <v>54720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11417</v>
      </c>
      <c r="E27" s="45">
        <v>11417</v>
      </c>
      <c r="F27" s="9">
        <f t="shared" si="7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78" t="s">
        <v>112</v>
      </c>
      <c r="C44" s="79"/>
      <c r="D44" s="79"/>
      <c r="E44" s="79"/>
      <c r="F44" s="79"/>
      <c r="G44" s="78" t="s">
        <v>113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62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1:K2"/>
    <mergeCell ref="K6:K7"/>
    <mergeCell ref="G40:K40"/>
    <mergeCell ref="B44:F44"/>
    <mergeCell ref="G44:K44"/>
    <mergeCell ref="J6:J7"/>
    <mergeCell ref="A3:K3"/>
    <mergeCell ref="A4:K4"/>
    <mergeCell ref="A5:K5"/>
    <mergeCell ref="A6:A7"/>
    <mergeCell ref="B6:B7"/>
    <mergeCell ref="C6:C7"/>
    <mergeCell ref="F6:F7"/>
    <mergeCell ref="I6:I7"/>
    <mergeCell ref="D6:E6"/>
    <mergeCell ref="G6:H6"/>
  </mergeCells>
  <pageMargins left="0.35" right="0.35" top="0.18" bottom="0.27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10.4257812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114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115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1573993.709</v>
      </c>
      <c r="E8" s="39">
        <f t="shared" si="0"/>
        <v>1573993.709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1390603.709</v>
      </c>
      <c r="E9" s="42">
        <f t="shared" si="1"/>
        <v>1390603.709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915555</v>
      </c>
      <c r="E10" s="43">
        <f t="shared" si="2"/>
        <v>915555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691166</v>
      </c>
      <c r="E11" s="45">
        <v>691166</v>
      </c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194314</v>
      </c>
      <c r="E13" s="45">
        <v>194314</v>
      </c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30075</v>
      </c>
      <c r="E14" s="45">
        <v>30075</v>
      </c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475048.70899999997</v>
      </c>
      <c r="E15" s="46">
        <f t="shared" si="4"/>
        <v>475048.70899999997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58">
        <v>464421.82500000001</v>
      </c>
      <c r="E16" s="58">
        <v>464421.82500000001</v>
      </c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47"/>
      <c r="E17" s="47"/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59">
        <v>10626.884</v>
      </c>
      <c r="E18" s="59">
        <v>10626.884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183390</v>
      </c>
      <c r="E19" s="21">
        <f t="shared" si="6"/>
        <v>183390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112480</v>
      </c>
      <c r="E22" s="45">
        <v>112480</v>
      </c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/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70910</v>
      </c>
      <c r="E26" s="45">
        <v>70910</v>
      </c>
      <c r="F26" s="9">
        <f t="shared" si="7"/>
        <v>0</v>
      </c>
      <c r="G26" s="18"/>
      <c r="H26" s="7"/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17"/>
      <c r="E27" s="17"/>
      <c r="F27" s="9">
        <f t="shared" si="7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22" right="0.17" top="0.32" bottom="0.2" header="0" footer="0"/>
  <pageSetup scale="9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8" width="5.85546875" customWidth="1"/>
    <col min="9" max="9" width="7.140625" customWidth="1"/>
    <col min="10" max="10" width="11.2851562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116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117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14296</v>
      </c>
      <c r="D8" s="39">
        <f t="shared" si="0"/>
        <v>1892676.203</v>
      </c>
      <c r="E8" s="39">
        <f t="shared" si="0"/>
        <v>1906972.203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1613604.203</v>
      </c>
      <c r="E9" s="42">
        <f t="shared" si="1"/>
        <v>1613604.203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1065760</v>
      </c>
      <c r="E10" s="43">
        <f t="shared" si="2"/>
        <v>1065760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754785</v>
      </c>
      <c r="E11" s="17">
        <f t="shared" ref="E11:E12" si="3">D11</f>
        <v>754785</v>
      </c>
      <c r="F11" s="17">
        <f t="shared" ref="F11:F14" si="4">+C11+D11-E11</f>
        <v>0</v>
      </c>
      <c r="G11" s="55">
        <v>15</v>
      </c>
      <c r="H11" s="56">
        <v>15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45"/>
      <c r="E12" s="17">
        <f t="shared" si="3"/>
        <v>0</v>
      </c>
      <c r="F12" s="9">
        <f t="shared" si="4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251575</v>
      </c>
      <c r="E13" s="45">
        <v>251575</v>
      </c>
      <c r="F13" s="9">
        <f t="shared" si="4"/>
        <v>0</v>
      </c>
      <c r="G13" s="55">
        <v>5</v>
      </c>
      <c r="H13" s="56">
        <v>5</v>
      </c>
      <c r="I13" s="15" t="s">
        <v>27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59400</v>
      </c>
      <c r="E14" s="45">
        <v>59400</v>
      </c>
      <c r="F14" s="17">
        <f t="shared" si="4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5">+SUM(C16:C18)</f>
        <v>0</v>
      </c>
      <c r="D15" s="46">
        <f t="shared" si="5"/>
        <v>547844.20299999998</v>
      </c>
      <c r="E15" s="46">
        <f t="shared" si="5"/>
        <v>547844.20299999998</v>
      </c>
      <c r="F15" s="46">
        <f t="shared" si="5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511028.28</v>
      </c>
      <c r="E16" s="45">
        <v>511028.28</v>
      </c>
      <c r="F16" s="9">
        <f t="shared" ref="F16:F18" si="6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57"/>
      <c r="D17" s="57">
        <v>21126.44</v>
      </c>
      <c r="E17" s="57">
        <v>21126.44</v>
      </c>
      <c r="F17" s="47">
        <f t="shared" si="6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15689.483</v>
      </c>
      <c r="E18" s="45">
        <v>15689.483</v>
      </c>
      <c r="F18" s="9">
        <f t="shared" si="6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7">SUM(C20:C300)</f>
        <v>14296</v>
      </c>
      <c r="D19" s="21">
        <f t="shared" si="7"/>
        <v>279072</v>
      </c>
      <c r="E19" s="21">
        <f t="shared" si="7"/>
        <v>293368</v>
      </c>
      <c r="F19" s="21">
        <f t="shared" si="7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8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8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>
        <v>10132</v>
      </c>
      <c r="D22" s="45">
        <v>126040</v>
      </c>
      <c r="E22" s="45">
        <v>136172</v>
      </c>
      <c r="F22" s="9">
        <f t="shared" si="8"/>
        <v>0</v>
      </c>
      <c r="G22" s="55">
        <v>20</v>
      </c>
      <c r="H22" s="56">
        <v>20</v>
      </c>
      <c r="I22" s="15" t="s">
        <v>79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>
        <v>4164</v>
      </c>
      <c r="D23" s="45">
        <v>59430</v>
      </c>
      <c r="E23" s="45">
        <v>63594</v>
      </c>
      <c r="F23" s="9">
        <f t="shared" si="8"/>
        <v>0</v>
      </c>
      <c r="G23" s="55">
        <v>20</v>
      </c>
      <c r="H23" s="56">
        <v>20</v>
      </c>
      <c r="I23" s="15" t="s">
        <v>79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8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8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81145</v>
      </c>
      <c r="E26" s="45">
        <v>81145</v>
      </c>
      <c r="F26" s="9">
        <f t="shared" si="8"/>
        <v>0</v>
      </c>
      <c r="G26" s="55">
        <v>10</v>
      </c>
      <c r="H26" s="56">
        <v>10</v>
      </c>
      <c r="I26" s="15" t="s">
        <v>79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12457</v>
      </c>
      <c r="E27" s="45">
        <v>12457</v>
      </c>
      <c r="F27" s="9">
        <f t="shared" si="8"/>
        <v>0</v>
      </c>
      <c r="G27" s="55">
        <v>7</v>
      </c>
      <c r="H27" s="56">
        <v>7</v>
      </c>
      <c r="I27" s="15" t="s">
        <v>79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8"/>
        <v>0</v>
      </c>
      <c r="G28" s="18"/>
      <c r="H28" s="7"/>
      <c r="I28" s="15"/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8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8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9">+SUM(D32:D34)</f>
        <v>0</v>
      </c>
      <c r="E31" s="9">
        <f t="shared" si="9"/>
        <v>0</v>
      </c>
      <c r="F31" s="9">
        <f t="shared" si="9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10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10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10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1">+SUM(D36:D39)</f>
        <v>0</v>
      </c>
      <c r="E35" s="9">
        <f t="shared" si="11"/>
        <v>0</v>
      </c>
      <c r="F35" s="9">
        <f t="shared" si="11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25" right="0.17" top="0.22" bottom="0.28999999999999998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9.42578125" customWidth="1"/>
    <col min="7" max="7" width="7.140625" customWidth="1"/>
    <col min="8" max="8" width="10.5703125" customWidth="1"/>
    <col min="9" max="9" width="7.140625" customWidth="1"/>
    <col min="10" max="10" width="9.2851562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118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119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1329066.8</v>
      </c>
      <c r="E8" s="39">
        <f t="shared" si="0"/>
        <v>1329066.8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1128352.8</v>
      </c>
      <c r="E9" s="42">
        <f t="shared" si="1"/>
        <v>1128352.8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651540</v>
      </c>
      <c r="E10" s="43">
        <f t="shared" si="2"/>
        <v>651540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489160</v>
      </c>
      <c r="E11" s="45">
        <v>489160</v>
      </c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139760</v>
      </c>
      <c r="E13" s="45">
        <v>139760</v>
      </c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22620</v>
      </c>
      <c r="E14" s="45">
        <v>22620</v>
      </c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476812.79999999999</v>
      </c>
      <c r="E15" s="46">
        <f t="shared" si="4"/>
        <v>476812.79999999999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465782.9</v>
      </c>
      <c r="E16" s="45">
        <v>465782.9</v>
      </c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47"/>
      <c r="E17" s="47"/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11029.9</v>
      </c>
      <c r="E18" s="45">
        <v>11029.9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200714</v>
      </c>
      <c r="E19" s="21">
        <f t="shared" si="6"/>
        <v>200714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118260</v>
      </c>
      <c r="E22" s="45">
        <v>118260</v>
      </c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/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74425</v>
      </c>
      <c r="E26" s="45">
        <v>74425</v>
      </c>
      <c r="F26" s="9">
        <f t="shared" si="7"/>
        <v>0</v>
      </c>
      <c r="G26" s="18"/>
      <c r="H26" s="7"/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8029</v>
      </c>
      <c r="E27" s="45">
        <v>8029</v>
      </c>
      <c r="F27" s="9">
        <f t="shared" si="7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21" right="0.18" top="0.17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1000"/>
  <sheetViews>
    <sheetView workbookViewId="0">
      <selection sqref="A1:B1"/>
    </sheetView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7.42578125" customWidth="1"/>
    <col min="8" max="8" width="8.42578125" customWidth="1"/>
    <col min="9" max="9" width="7.140625" customWidth="1"/>
    <col min="10" max="10" width="12.5703125" customWidth="1"/>
    <col min="11" max="11" width="8.42578125" customWidth="1"/>
    <col min="12" max="12" width="9.85546875" customWidth="1"/>
    <col min="13" max="13" width="9.28515625" customWidth="1"/>
    <col min="14" max="14" width="9.140625" customWidth="1"/>
    <col min="15" max="26" width="8" customWidth="1"/>
  </cols>
  <sheetData>
    <row r="1" spans="1:26" ht="18.75" customHeight="1">
      <c r="A1" s="89" t="s">
        <v>72</v>
      </c>
      <c r="B1" s="79"/>
      <c r="C1" s="1"/>
      <c r="D1" s="2"/>
      <c r="E1" s="3"/>
      <c r="F1" s="3"/>
      <c r="G1" s="3"/>
      <c r="H1" s="3"/>
      <c r="I1" s="24"/>
      <c r="J1" s="29"/>
      <c r="K1" s="30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91" t="s">
        <v>120</v>
      </c>
      <c r="B2" s="79"/>
      <c r="C2" s="4"/>
      <c r="D2" s="3"/>
      <c r="E2" s="3"/>
      <c r="F2" s="3"/>
      <c r="G2" s="3"/>
      <c r="H2" s="3"/>
      <c r="I2" s="3"/>
      <c r="J2" s="31"/>
      <c r="K2" s="30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J8" si="0">+C9+C19+C31+C35</f>
        <v>336349.89399999997</v>
      </c>
      <c r="D8" s="9">
        <f t="shared" si="0"/>
        <v>17320321.767000001</v>
      </c>
      <c r="E8" s="9">
        <f t="shared" si="0"/>
        <v>16885981.594000001</v>
      </c>
      <c r="F8" s="9">
        <f t="shared" si="0"/>
        <v>770690.06699999981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18"/>
      <c r="L8" s="32"/>
      <c r="M8" s="33"/>
      <c r="N8" s="32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9">
        <f t="shared" ref="C9:J9" si="1">+C10+C15</f>
        <v>231157.09399999998</v>
      </c>
      <c r="D9" s="9">
        <f t="shared" si="1"/>
        <v>14443119.267000001</v>
      </c>
      <c r="E9" s="9">
        <f t="shared" si="1"/>
        <v>13495269.794000002</v>
      </c>
      <c r="F9" s="9">
        <f t="shared" si="1"/>
        <v>1179006.5669999998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18"/>
      <c r="L9" s="32"/>
      <c r="M9" s="33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14">
        <f t="shared" ref="C10:J10" si="2">+SUM(C11:C14)</f>
        <v>101131.1</v>
      </c>
      <c r="D10" s="14">
        <f t="shared" si="2"/>
        <v>8646162</v>
      </c>
      <c r="E10" s="14">
        <f t="shared" si="2"/>
        <v>7444705.4000000004</v>
      </c>
      <c r="F10" s="14">
        <f t="shared" si="2"/>
        <v>1302587.6999999997</v>
      </c>
      <c r="G10" s="14">
        <f t="shared" si="2"/>
        <v>0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8"/>
      <c r="L10" s="32"/>
      <c r="M10" s="33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>
        <v>2999.3</v>
      </c>
      <c r="D11" s="17">
        <f>'1.B Thuận'!D11+'2.D Nhất'!D11+'3.HPhong'!D11+'4.M Khai'!D11+'5.MLãng'!D11+'6.M Quang'!D11+'7.Ng Xá'!D11+'8.S Lãng'!D11+'9.THòa'!D11+'10.T Lập'!D11+'11.TPhong'!D11+'12.T Trấn'!D11+'13.TR AN'!D11+'14.V Thuận'!D11+'15.V Hội'!D11+'16.V Tiến'!D11</f>
        <v>6460688</v>
      </c>
      <c r="E11" s="17">
        <v>5391024.2999999998</v>
      </c>
      <c r="F11" s="9">
        <f t="shared" ref="F11:F14" si="3">+C11+D11-E11</f>
        <v>1072663</v>
      </c>
      <c r="G11" s="18"/>
      <c r="H11" s="19"/>
      <c r="I11" s="15" t="s">
        <v>27</v>
      </c>
      <c r="J11" s="17">
        <f>'1.B Thuận'!J11+'2.D Nhất'!J11+'3.HPhong'!J11+'4.M Khai'!J11+'5.MLãng'!J11+'6.M Quang'!J11+'7.Ng Xá'!J11+'8.S Lãng'!J11+'9.THòa'!J11+'10.T Lập'!J11+'11.TPhong'!J11+'12.T Trấn'!J11+'13.TR AN'!J11+'14.V Thuận'!J11+'15.V Hội'!J11+'16.V Tiến'!J11</f>
        <v>0</v>
      </c>
      <c r="K11" s="18"/>
      <c r="L11" s="32"/>
      <c r="M11" s="33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17">
        <v>5468.3</v>
      </c>
      <c r="D12" s="17">
        <f>'1.B Thuận'!D12+'2.D Nhất'!D12+'3.HPhong'!D12+'4.M Khai'!D12+'5.MLãng'!D12+'6.M Quang'!D12+'7.Ng Xá'!D12+'8.S Lãng'!D12+'9.THòa'!D12+'10.T Lập'!D12+'11.TPhong'!D12+'12.T Trấn'!D12+'13.TR AN'!D12+'14.V Thuận'!D12+'15.V Hội'!D12+'16.V Tiến'!D12</f>
        <v>0</v>
      </c>
      <c r="E12" s="17">
        <v>31605.7</v>
      </c>
      <c r="F12" s="9">
        <f t="shared" si="3"/>
        <v>-26137.4</v>
      </c>
      <c r="G12" s="18"/>
      <c r="H12" s="19"/>
      <c r="I12" s="15"/>
      <c r="J12" s="17">
        <f>'1.B Thuận'!J12+'2.D Nhất'!J12+'3.HPhong'!J12+'4.M Khai'!J12+'5.MLãng'!J12+'6.M Quang'!J12+'7.Ng Xá'!J12+'8.S Lãng'!J12+'9.THòa'!J12+'10.T Lập'!J12+'11.TPhong'!J12+'12.T Trấn'!J12+'13.TR AN'!J12+'14.V Thuận'!J12+'15.V Hội'!J12+'16.V Tiến'!J12</f>
        <v>0</v>
      </c>
      <c r="K12" s="18"/>
      <c r="L12" s="32"/>
      <c r="M12" s="33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17">
        <v>13305.8</v>
      </c>
      <c r="D13" s="17">
        <f>'1.B Thuận'!D13+'2.D Nhất'!D13+'3.HPhong'!D13+'4.M Khai'!D13+'5.MLãng'!D13+'6.M Quang'!D13+'7.Ng Xá'!D13+'8.S Lãng'!D13+'9.THòa'!D13+'10.T Lập'!D13+'11.TPhong'!D13+'12.T Trấn'!D13+'13.TR AN'!D13+'14.V Thuận'!D13+'15.V Hội'!D13+'16.V Tiến'!D13</f>
        <v>1968509</v>
      </c>
      <c r="E13" s="17">
        <v>1761123.1</v>
      </c>
      <c r="F13" s="9">
        <f t="shared" si="3"/>
        <v>220691.69999999995</v>
      </c>
      <c r="G13" s="18"/>
      <c r="H13" s="19"/>
      <c r="I13" s="15" t="s">
        <v>34</v>
      </c>
      <c r="J13" s="17">
        <f>'1.B Thuận'!J13+'2.D Nhất'!J13+'3.HPhong'!J13+'4.M Khai'!J13+'5.MLãng'!J13+'6.M Quang'!J13+'7.Ng Xá'!J13+'8.S Lãng'!J13+'9.THòa'!J13+'10.T Lập'!J13+'11.TPhong'!J13+'12.T Trấn'!J13+'13.TR AN'!J13+'14.V Thuận'!J13+'15.V Hội'!J13+'16.V Tiến'!J13</f>
        <v>0</v>
      </c>
      <c r="K13" s="18"/>
      <c r="L13" s="32"/>
      <c r="M13" s="33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>
        <v>79357.7</v>
      </c>
      <c r="D14" s="17">
        <f>'1.B Thuận'!D14+'2.D Nhất'!D14+'3.HPhong'!D14+'4.M Khai'!D14+'5.MLãng'!D14+'6.M Quang'!D14+'7.Ng Xá'!D14+'8.S Lãng'!D14+'9.THòa'!D14+'10.T Lập'!D14+'11.TPhong'!D14+'12.T Trấn'!D14+'13.TR AN'!D14+'14.V Thuận'!D14+'15.V Hội'!D14+'16.V Tiến'!D14</f>
        <v>216965</v>
      </c>
      <c r="E14" s="17">
        <v>260952.3</v>
      </c>
      <c r="F14" s="9">
        <f t="shared" si="3"/>
        <v>35370.400000000023</v>
      </c>
      <c r="G14" s="18"/>
      <c r="H14" s="19"/>
      <c r="I14" s="15" t="s">
        <v>37</v>
      </c>
      <c r="J14" s="17">
        <f>'1.B Thuận'!J14+'2.D Nhất'!J14+'3.HPhong'!J14+'4.M Khai'!J14+'5.MLãng'!J14+'6.M Quang'!J14+'7.Ng Xá'!J14+'8.S Lãng'!J14+'9.THòa'!J14+'10.T Lập'!J14+'11.TPhong'!J14+'12.T Trấn'!J14+'13.TR AN'!J14+'14.V Thuận'!J14+'15.V Hội'!J14+'16.V Tiến'!J14</f>
        <v>0</v>
      </c>
      <c r="K14" s="18"/>
      <c r="L14" s="32"/>
      <c r="M14" s="33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14">
        <f t="shared" ref="C15:F15" si="4">+SUM(C16:C18)</f>
        <v>130025.99399999999</v>
      </c>
      <c r="D15" s="14">
        <f t="shared" si="4"/>
        <v>5796957.2670000009</v>
      </c>
      <c r="E15" s="14">
        <f t="shared" si="4"/>
        <v>6050564.3940000013</v>
      </c>
      <c r="F15" s="14">
        <f t="shared" si="4"/>
        <v>-123581.13299999997</v>
      </c>
      <c r="G15" s="18"/>
      <c r="H15" s="19"/>
      <c r="I15" s="12"/>
      <c r="J15" s="17">
        <f>'1.B Thuận'!J15+'2.D Nhất'!J15+'3.HPhong'!J15+'4.M Khai'!J15+'5.MLãng'!J15+'6.M Quang'!J15+'7.Ng Xá'!J15+'8.S Lãng'!J15+'9.THòa'!J15+'10.T Lập'!J15+'11.TPhong'!J15+'12.T Trấn'!J15+'13.TR AN'!J15+'14.V Thuận'!J15+'15.V Hội'!J15+'16.V Tiến'!J15</f>
        <v>0</v>
      </c>
      <c r="K15" s="18"/>
      <c r="L15" s="32"/>
      <c r="M15" s="33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>
        <f>'1.B Thuận'!C16+'2.D Nhất'!C16+'3.HPhong'!C16+'4.M Khai'!C16+'5.MLãng'!C16+'6.M Quang'!C16+'7.Ng Xá'!C16+'8.S Lãng'!C16+'9.THòa'!C16+'10.T Lập'!C16+'11.TPhong'!C16+'12.T Trấn'!C16+'13.TR AN'!C16+'14.V Thuận'!C16+'15.V Hội'!C16+'16.V Tiến'!C16</f>
        <v>0</v>
      </c>
      <c r="D16" s="17">
        <f>'1.B Thuận'!D16+'2.D Nhất'!D16+'3.HPhong'!D16+'4.M Khai'!D16+'5.MLãng'!D16+'6.M Quang'!D16+'7.Ng Xá'!D16+'8.S Lãng'!D16+'9.THòa'!D16+'10.T Lập'!D16+'11.TPhong'!D16+'12.T Trấn'!D16+'13.TR AN'!D16+'14.V Thuận'!D16+'15.V Hội'!D16+'16.V Tiến'!D16</f>
        <v>5343455.6250000009</v>
      </c>
      <c r="E16" s="17">
        <f>'1.B Thuận'!E16+'2.D Nhất'!E16+'3.HPhong'!E16+'4.M Khai'!E16+'5.MLãng'!E16+'6.M Quang'!E16+'7.Ng Xá'!E16+'8.S Lãng'!E16+'9.THòa'!E16+'10.T Lập'!E16+'11.TPhong'!E16+'12.T Trấn'!E16+'13.TR AN'!E16+'14.V Thuận'!E16+'15.V Hội'!E16+'16.V Tiến'!E16</f>
        <v>5343455.6250000009</v>
      </c>
      <c r="F16" s="9">
        <f t="shared" ref="F16:F18" si="5">+C16+D16-E16</f>
        <v>0</v>
      </c>
      <c r="G16" s="18"/>
      <c r="H16" s="19"/>
      <c r="I16" s="15"/>
      <c r="J16" s="17">
        <f>'1.B Thuận'!J16+'2.D Nhất'!J16+'3.HPhong'!J16+'4.M Khai'!J16+'5.MLãng'!J16+'6.M Quang'!J16+'7.Ng Xá'!J16+'8.S Lãng'!J16+'9.THòa'!J16+'10.T Lập'!J16+'11.TPhong'!J16+'12.T Trấn'!J16+'13.TR AN'!J16+'14.V Thuận'!J16+'15.V Hội'!J16+'16.V Tiến'!J16</f>
        <v>0</v>
      </c>
      <c r="K16" s="18"/>
      <c r="L16" s="32"/>
      <c r="M16" s="33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17">
        <v>129443.238</v>
      </c>
      <c r="D17" s="17">
        <f>'1.B Thuận'!D17+'2.D Nhất'!D17+'3.HPhong'!D17+'4.M Khai'!D17+'5.MLãng'!D17+'6.M Quang'!D17+'7.Ng Xá'!D17+'8.S Lãng'!D17+'9.THòa'!D17+'10.T Lập'!D17+'11.TPhong'!D17+'12.T Trấn'!D17+'13.TR AN'!D17+'14.V Thuận'!D17+'15.V Hội'!D17+'16.V Tiến'!D17</f>
        <v>281844.98599999998</v>
      </c>
      <c r="E17" s="17">
        <v>537034.97199999995</v>
      </c>
      <c r="F17" s="9">
        <f t="shared" si="5"/>
        <v>-125746.74799999996</v>
      </c>
      <c r="G17" s="18"/>
      <c r="H17" s="19"/>
      <c r="I17" s="15" t="s">
        <v>43</v>
      </c>
      <c r="J17" s="17">
        <f>'1.B Thuận'!J17+'2.D Nhất'!J17+'3.HPhong'!J17+'4.M Khai'!J17+'5.MLãng'!J17+'6.M Quang'!J17+'7.Ng Xá'!J17+'8.S Lãng'!J17+'9.THòa'!J17+'10.T Lập'!J17+'11.TPhong'!J17+'12.T Trấn'!J17+'13.TR AN'!J17+'14.V Thuận'!J17+'15.V Hội'!J17+'16.V Tiến'!J17</f>
        <v>0</v>
      </c>
      <c r="K17" s="18"/>
      <c r="L17" s="32"/>
      <c r="M17" s="33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17">
        <f>'1.B Thuận'!C18+'2.D Nhất'!C18+'3.HPhong'!C18+'4.M Khai'!C18+'5.MLãng'!C18+'6.M Quang'!C18+'7.Ng Xá'!C18+'8.S Lãng'!C18+'9.THòa'!C18+'10.T Lập'!C18+'11.TPhong'!C18+'12.T Trấn'!C18+'13.TR AN'!C18+'14.V Thuận'!C18+'15.V Hội'!C18+'16.V Tiến'!C18</f>
        <v>582.75599999999997</v>
      </c>
      <c r="D18" s="17">
        <f>'1.B Thuận'!D18+'2.D Nhất'!D18+'3.HPhong'!D18+'4.M Khai'!D18+'5.MLãng'!D18+'6.M Quang'!D18+'7.Ng Xá'!D18+'8.S Lãng'!D18+'9.THòa'!D18+'10.T Lập'!D18+'11.TPhong'!D18+'12.T Trấn'!D18+'13.TR AN'!D18+'14.V Thuận'!D18+'15.V Hội'!D18+'16.V Tiến'!D18</f>
        <v>171656.65599999999</v>
      </c>
      <c r="E18" s="17">
        <f>'1.B Thuận'!E18+'2.D Nhất'!E18+'3.HPhong'!E18+'4.M Khai'!E18+'5.MLãng'!E18+'6.M Quang'!E18+'7.Ng Xá'!E18+'8.S Lãng'!E18+'9.THòa'!E18+'10.T Lập'!E18+'11.TPhong'!E18+'12.T Trấn'!E18+'13.TR AN'!E18+'14.V Thuận'!E18+'15.V Hội'!E18+'16.V Tiến'!E18</f>
        <v>170073.79699999999</v>
      </c>
      <c r="F18" s="9">
        <f t="shared" si="5"/>
        <v>2165.6149999999907</v>
      </c>
      <c r="G18" s="18"/>
      <c r="H18" s="19"/>
      <c r="I18" s="15"/>
      <c r="J18" s="17">
        <f>'1.B Thuận'!J18+'2.D Nhất'!J18+'3.HPhong'!J18+'4.M Khai'!J18+'5.MLãng'!J18+'6.M Quang'!J18+'7.Ng Xá'!J18+'8.S Lãng'!J18+'9.THòa'!J18+'10.T Lập'!J18+'11.TPhong'!J18+'12.T Trấn'!J18+'13.TR AN'!J18+'14.V Thuận'!J18+'15.V Hội'!J18+'16.V Tiến'!J18</f>
        <v>0</v>
      </c>
      <c r="K18" s="18"/>
      <c r="L18" s="32"/>
      <c r="M18" s="33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32.25" customHeight="1">
      <c r="A19" s="20" t="s">
        <v>46</v>
      </c>
      <c r="B19" s="11" t="s">
        <v>47</v>
      </c>
      <c r="C19" s="21">
        <f t="shared" ref="C19:K19" si="6">SUM(C20:C30)</f>
        <v>105192.8</v>
      </c>
      <c r="D19" s="21">
        <f t="shared" si="6"/>
        <v>2668524.5</v>
      </c>
      <c r="E19" s="21">
        <f t="shared" si="6"/>
        <v>2814249.6</v>
      </c>
      <c r="F19" s="21">
        <f t="shared" si="6"/>
        <v>-40532.300000000047</v>
      </c>
      <c r="G19" s="21">
        <f t="shared" si="6"/>
        <v>0</v>
      </c>
      <c r="H19" s="21">
        <f t="shared" si="6"/>
        <v>0</v>
      </c>
      <c r="I19" s="21">
        <f t="shared" si="6"/>
        <v>0</v>
      </c>
      <c r="J19" s="21">
        <f t="shared" si="6"/>
        <v>0</v>
      </c>
      <c r="K19" s="21">
        <f t="shared" si="6"/>
        <v>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17">
        <f>'1.B Thuận'!C20+'2.D Nhất'!C20+'3.HPhong'!C20+'4.M Khai'!C20+'5.MLãng'!C20+'6.M Quang'!C20+'7.Ng Xá'!C20+'8.S Lãng'!C20+'9.THòa'!C20+'10.T Lập'!C20+'11.TPhong'!C20+'12.T Trấn'!C20+'13.TR AN'!C20+'14.V Thuận'!C20+'15.V Hội'!C20+'16.V Tiến'!C20</f>
        <v>0</v>
      </c>
      <c r="D20" s="17">
        <f>'1.B Thuận'!D20+'2.D Nhất'!D20+'3.HPhong'!D20+'4.M Khai'!D20+'5.MLãng'!D20+'6.M Quang'!D20+'7.Ng Xá'!D20+'8.S Lãng'!D20+'9.THòa'!D20+'10.T Lập'!D20+'11.TPhong'!D20+'12.T Trấn'!D20+'13.TR AN'!D20+'14.V Thuận'!D20+'15.V Hội'!D20+'16.V Tiến'!D20</f>
        <v>0</v>
      </c>
      <c r="E20" s="17">
        <f>'1.B Thuận'!E20+'2.D Nhất'!E20+'3.HPhong'!E20+'4.M Khai'!E20+'5.MLãng'!E20+'6.M Quang'!E20+'7.Ng Xá'!E20+'8.S Lãng'!E20+'9.THòa'!E20+'10.T Lập'!E20+'11.TPhong'!E20+'12.T Trấn'!E20+'13.TR AN'!E20+'14.V Thuận'!E20+'15.V Hội'!E20+'16.V Tiến'!E20</f>
        <v>0</v>
      </c>
      <c r="F20" s="9">
        <f t="shared" ref="F20:F28" si="7">+C20+D20-E20</f>
        <v>0</v>
      </c>
      <c r="G20" s="18"/>
      <c r="H20" s="7"/>
      <c r="I20" s="15" t="s">
        <v>27</v>
      </c>
      <c r="J20" s="17">
        <f>'1.B Thuận'!J20+'2.D Nhất'!J20+'3.HPhong'!J20+'4.M Khai'!J20+'5.MLãng'!J20+'6.M Quang'!J20+'7.Ng Xá'!J20+'8.S Lãng'!J20+'9.THòa'!J20+'10.T Lập'!J20+'11.TPhong'!J20+'12.T Trấn'!J20+'13.TR AN'!J20+'14.V Thuận'!J20+'15.V Hội'!J20+'16.V Tiến'!J20</f>
        <v>0</v>
      </c>
      <c r="K20" s="18"/>
      <c r="L20" s="32"/>
      <c r="M20" s="33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17">
        <f>'1.B Thuận'!C21+'2.D Nhất'!C21+'3.HPhong'!C21+'4.M Khai'!C21+'5.MLãng'!C21+'6.M Quang'!C21+'7.Ng Xá'!C21+'8.S Lãng'!C21+'9.THòa'!C21+'10.T Lập'!C21+'11.TPhong'!C21+'12.T Trấn'!C21+'13.TR AN'!C21+'14.V Thuận'!C21+'15.V Hội'!C21+'16.V Tiến'!C21</f>
        <v>0</v>
      </c>
      <c r="D21" s="17">
        <f>'1.B Thuận'!D21+'2.D Nhất'!D21+'3.HPhong'!D21+'4.M Khai'!D21+'5.MLãng'!D21+'6.M Quang'!D21+'7.Ng Xá'!D21+'8.S Lãng'!D21+'9.THòa'!D21+'10.T Lập'!D21+'11.TPhong'!D21+'12.T Trấn'!D21+'13.TR AN'!D21+'14.V Thuận'!D21+'15.V Hội'!D21+'16.V Tiến'!D21</f>
        <v>0</v>
      </c>
      <c r="E21" s="17">
        <f>'1.B Thuận'!E21+'2.D Nhất'!E21+'3.HPhong'!E21+'4.M Khai'!E21+'5.MLãng'!E21+'6.M Quang'!E21+'7.Ng Xá'!E21+'8.S Lãng'!E21+'9.THòa'!E21+'10.T Lập'!E21+'11.TPhong'!E21+'12.T Trấn'!E21+'13.TR AN'!E21+'14.V Thuận'!E21+'15.V Hội'!E21+'16.V Tiến'!E21</f>
        <v>0</v>
      </c>
      <c r="F21" s="9">
        <f t="shared" si="7"/>
        <v>0</v>
      </c>
      <c r="G21" s="18"/>
      <c r="H21" s="7"/>
      <c r="I21" s="15"/>
      <c r="J21" s="17">
        <f>'1.B Thuận'!J21+'2.D Nhất'!J21+'3.HPhong'!J21+'4.M Khai'!J21+'5.MLãng'!J21+'6.M Quang'!J21+'7.Ng Xá'!J21+'8.S Lãng'!J21+'9.THòa'!J21+'10.T Lập'!J21+'11.TPhong'!J21+'12.T Trấn'!J21+'13.TR AN'!J21+'14.V Thuận'!J21+'15.V Hội'!J21+'16.V Tiến'!J21</f>
        <v>0</v>
      </c>
      <c r="K21" s="18"/>
      <c r="L21" s="32"/>
      <c r="M21" s="33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17">
        <v>55813.2</v>
      </c>
      <c r="D22" s="17">
        <f>'1.B Thuận'!D22+'2.D Nhất'!D22+'3.HPhong'!D22+'4.M Khai'!D22+'5.MLãng'!D22+'6.M Quang'!D22+'7.Ng Xá'!D22+'8.S Lãng'!D22+'9.THòa'!D22+'10.T Lập'!D22+'11.TPhong'!D22+'12.T Trấn'!D22+'13.TR AN'!D22+'14.V Thuận'!D22+'15.V Hội'!D22+'16.V Tiến'!D22</f>
        <v>1357083</v>
      </c>
      <c r="E22" s="17">
        <v>1579796.2</v>
      </c>
      <c r="F22" s="9">
        <f t="shared" si="7"/>
        <v>-166900</v>
      </c>
      <c r="G22" s="18"/>
      <c r="H22" s="7"/>
      <c r="I22" s="15"/>
      <c r="J22" s="17">
        <f>'1.B Thuận'!J22+'2.D Nhất'!J22+'3.HPhong'!J22+'4.M Khai'!J22+'5.MLãng'!J22+'6.M Quang'!J22+'7.Ng Xá'!J22+'8.S Lãng'!J22+'9.THòa'!J22+'10.T Lập'!J22+'11.TPhong'!J22+'12.T Trấn'!J22+'13.TR AN'!J22+'14.V Thuận'!J22+'15.V Hội'!J22+'16.V Tiến'!J22</f>
        <v>0</v>
      </c>
      <c r="K22" s="18"/>
      <c r="L22" s="32"/>
      <c r="M22" s="33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121</v>
      </c>
      <c r="C23" s="17">
        <v>27531.200000000001</v>
      </c>
      <c r="D23" s="17">
        <f>'1.B Thuận'!D23+'2.D Nhất'!D23+'3.HPhong'!D23+'4.M Khai'!D23+'5.MLãng'!D23+'6.M Quang'!D23+'7.Ng Xá'!D23+'8.S Lãng'!D23+'9.THòa'!D23+'10.T Lập'!D23+'11.TPhong'!D23+'12.T Trấn'!D23+'13.TR AN'!D23+'14.V Thuận'!D23+'15.V Hội'!D23+'16.V Tiến'!D23</f>
        <v>286599.5</v>
      </c>
      <c r="E23" s="17">
        <v>345770.7</v>
      </c>
      <c r="F23" s="9">
        <f t="shared" si="7"/>
        <v>-31640</v>
      </c>
      <c r="G23" s="18"/>
      <c r="H23" s="7"/>
      <c r="I23" s="15"/>
      <c r="J23" s="17">
        <f>'1.B Thuận'!J23+'2.D Nhất'!J23+'3.HPhong'!J23+'4.M Khai'!J23+'5.MLãng'!J23+'6.M Quang'!J23+'7.Ng Xá'!J23+'8.S Lãng'!J23+'9.THòa'!J23+'10.T Lập'!J23+'11.TPhong'!J23+'12.T Trấn'!J23+'13.TR AN'!J23+'14.V Thuận'!J23+'15.V Hội'!J23+'16.V Tiến'!J23</f>
        <v>0</v>
      </c>
      <c r="K23" s="18"/>
      <c r="L23" s="32"/>
      <c r="M23" s="33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17">
        <f>'1.B Thuận'!C24+'2.D Nhất'!C24+'3.HPhong'!C24+'4.M Khai'!C24+'5.MLãng'!C24+'6.M Quang'!C24+'7.Ng Xá'!C24+'8.S Lãng'!C24+'9.THòa'!C24+'10.T Lập'!C24+'11.TPhong'!C24+'12.T Trấn'!C24+'13.TR AN'!C24+'14.V Thuận'!C24+'15.V Hội'!C24+'16.V Tiến'!C24</f>
        <v>0</v>
      </c>
      <c r="D24" s="17">
        <f>'1.B Thuận'!D24+'2.D Nhất'!D24+'3.HPhong'!D24+'4.M Khai'!D24+'5.MLãng'!D24+'6.M Quang'!D24+'7.Ng Xá'!D24+'8.S Lãng'!D24+'9.THòa'!D24+'10.T Lập'!D24+'11.TPhong'!D24+'12.T Trấn'!D24+'13.TR AN'!D24+'14.V Thuận'!D24+'15.V Hội'!D24+'16.V Tiến'!D24</f>
        <v>0</v>
      </c>
      <c r="E24" s="17">
        <f>'1.B Thuận'!E24+'2.D Nhất'!E24+'3.HPhong'!E24+'4.M Khai'!E24+'5.MLãng'!E24+'6.M Quang'!E24+'7.Ng Xá'!E24+'8.S Lãng'!E24+'9.THòa'!E24+'10.T Lập'!E24+'11.TPhong'!E24+'12.T Trấn'!E24+'13.TR AN'!E24+'14.V Thuận'!E24+'15.V Hội'!E24+'16.V Tiến'!E24</f>
        <v>0</v>
      </c>
      <c r="F24" s="9">
        <f t="shared" si="7"/>
        <v>0</v>
      </c>
      <c r="G24" s="18"/>
      <c r="H24" s="7"/>
      <c r="I24" s="15"/>
      <c r="J24" s="17">
        <f>'1.B Thuận'!J24+'2.D Nhất'!J24+'3.HPhong'!J24+'4.M Khai'!J24+'5.MLãng'!J24+'6.M Quang'!J24+'7.Ng Xá'!J24+'8.S Lãng'!J24+'9.THòa'!J24+'10.T Lập'!J24+'11.TPhong'!J24+'12.T Trấn'!J24+'13.TR AN'!J24+'14.V Thuận'!J24+'15.V Hội'!J24+'16.V Tiến'!J24</f>
        <v>0</v>
      </c>
      <c r="K24" s="18"/>
      <c r="L24" s="32"/>
      <c r="M24" s="33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17">
        <f>'1.B Thuận'!C25+'2.D Nhất'!C25+'3.HPhong'!C25+'4.M Khai'!C25+'5.MLãng'!C25+'6.M Quang'!C25+'7.Ng Xá'!C25+'8.S Lãng'!C25+'9.THòa'!C25+'10.T Lập'!C25+'11.TPhong'!C25+'12.T Trấn'!C25+'13.TR AN'!C25+'14.V Thuận'!C25+'15.V Hội'!C25+'16.V Tiến'!C25</f>
        <v>0</v>
      </c>
      <c r="D25" s="17">
        <f>'1.B Thuận'!D25+'2.D Nhất'!D25+'3.HPhong'!D25+'4.M Khai'!D25+'5.MLãng'!D25+'6.M Quang'!D25+'7.Ng Xá'!D25+'8.S Lãng'!D25+'9.THòa'!D25+'10.T Lập'!D25+'11.TPhong'!D25+'12.T Trấn'!D25+'13.TR AN'!D25+'14.V Thuận'!D25+'15.V Hội'!D25+'16.V Tiến'!D25</f>
        <v>0</v>
      </c>
      <c r="E25" s="17">
        <f>'1.B Thuận'!E25+'2.D Nhất'!E25+'3.HPhong'!E25+'4.M Khai'!E25+'5.MLãng'!E25+'6.M Quang'!E25+'7.Ng Xá'!E25+'8.S Lãng'!E25+'9.THòa'!E25+'10.T Lập'!E25+'11.TPhong'!E25+'12.T Trấn'!E25+'13.TR AN'!E25+'14.V Thuận'!E25+'15.V Hội'!E25+'16.V Tiến'!E25</f>
        <v>0</v>
      </c>
      <c r="F25" s="9">
        <f t="shared" si="7"/>
        <v>0</v>
      </c>
      <c r="G25" s="18"/>
      <c r="H25" s="7"/>
      <c r="I25" s="15"/>
      <c r="J25" s="17">
        <f>'1.B Thuận'!J25+'2.D Nhất'!J25+'3.HPhong'!J25+'4.M Khai'!J25+'5.MLãng'!J25+'6.M Quang'!J25+'7.Ng Xá'!J25+'8.S Lãng'!J25+'9.THòa'!J25+'10.T Lập'!J25+'11.TPhong'!J25+'12.T Trấn'!J25+'13.TR AN'!J25+'14.V Thuận'!J25+'15.V Hội'!J25+'16.V Tiến'!J25</f>
        <v>0</v>
      </c>
      <c r="K25" s="18"/>
      <c r="L25" s="32"/>
      <c r="M25" s="33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17">
        <v>14264.2</v>
      </c>
      <c r="D26" s="17">
        <f>'1.B Thuận'!D26+'2.D Nhất'!D26+'3.HPhong'!D26+'4.M Khai'!D26+'5.MLãng'!D26+'6.M Quang'!D26+'7.Ng Xá'!D26+'8.S Lãng'!D26+'9.THòa'!D26+'10.T Lập'!D26+'11.TPhong'!D26+'12.T Trấn'!D26+'13.TR AN'!D26+'14.V Thuận'!D26+'15.V Hội'!D26+'16.V Tiến'!D26</f>
        <v>896520</v>
      </c>
      <c r="E26" s="17">
        <v>787058</v>
      </c>
      <c r="F26" s="9">
        <f t="shared" si="7"/>
        <v>123726.19999999995</v>
      </c>
      <c r="G26" s="18"/>
      <c r="H26" s="7"/>
      <c r="I26" s="15" t="s">
        <v>34</v>
      </c>
      <c r="J26" s="17">
        <f>'1.B Thuận'!J26+'2.D Nhất'!J26+'3.HPhong'!J26+'4.M Khai'!J26+'5.MLãng'!J26+'6.M Quang'!J26+'7.Ng Xá'!J26+'8.S Lãng'!J26+'9.THòa'!J26+'10.T Lập'!J26+'11.TPhong'!J26+'12.T Trấn'!J26+'13.TR AN'!J26+'14.V Thuận'!J26+'15.V Hội'!J26+'16.V Tiến'!J26</f>
        <v>0</v>
      </c>
      <c r="K26" s="34"/>
      <c r="L26" s="32"/>
      <c r="M26" s="33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17">
        <v>7584</v>
      </c>
      <c r="D27" s="17">
        <f>'1.B Thuận'!D27+'2.D Nhất'!D27+'3.HPhong'!D27+'4.M Khai'!D27+'5.MLãng'!D27+'6.M Quang'!D27+'7.Ng Xá'!D27+'8.S Lãng'!D27+'9.THòa'!D27+'10.T Lập'!D27+'11.TPhong'!D27+'12.T Trấn'!D27+'13.TR AN'!D27+'14.V Thuận'!D27+'15.V Hội'!D27+'16.V Tiến'!D27</f>
        <v>128322</v>
      </c>
      <c r="E27" s="17">
        <v>101624.5</v>
      </c>
      <c r="F27" s="9">
        <f t="shared" si="7"/>
        <v>34281.5</v>
      </c>
      <c r="G27" s="18"/>
      <c r="H27" s="7"/>
      <c r="I27" s="15"/>
      <c r="J27" s="17">
        <f>'1.B Thuận'!J27+'2.D Nhất'!J27+'3.HPhong'!J27+'4.M Khai'!J27+'5.MLãng'!J27+'6.M Quang'!J27+'7.Ng Xá'!J27+'8.S Lãng'!J27+'9.THòa'!J27+'10.T Lập'!J27+'11.TPhong'!J27+'12.T Trấn'!J27+'13.TR AN'!J27+'14.V Thuận'!J27+'15.V Hội'!J27+'16.V Tiến'!J27</f>
        <v>0</v>
      </c>
      <c r="K27" s="18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17">
        <v>0.2</v>
      </c>
      <c r="D28" s="17">
        <f>'1.B Thuận'!D28+'2.D Nhất'!D28+'3.HPhong'!D28+'4.M Khai'!D28+'5.MLãng'!D28+'6.M Quang'!D28+'7.Ng Xá'!D28+'8.S Lãng'!D28+'9.THòa'!D28+'10.T Lập'!D28+'11.TPhong'!D28+'12.T Trấn'!D28+'13.TR AN'!D28+'14.V Thuận'!D28+'15.V Hội'!D28+'16.V Tiến'!D28</f>
        <v>0</v>
      </c>
      <c r="E28" s="17">
        <v>0.2</v>
      </c>
      <c r="F28" s="9">
        <f t="shared" si="7"/>
        <v>0</v>
      </c>
      <c r="G28" s="18"/>
      <c r="H28" s="7"/>
      <c r="I28" s="15" t="s">
        <v>37</v>
      </c>
      <c r="J28" s="17">
        <f>'1.B Thuận'!J28+'2.D Nhất'!J28+'3.HPhong'!J28+'4.M Khai'!J28+'5.MLãng'!J28+'6.M Quang'!J28+'7.Ng Xá'!J28+'8.S Lãng'!J28+'9.THòa'!J28+'10.T Lập'!J28+'11.TPhong'!J28+'12.T Trấn'!J28+'13.TR AN'!J28+'14.V Thuận'!J28+'15.V Hội'!J28+'16.V Tiến'!J28</f>
        <v>0</v>
      </c>
      <c r="K28" s="18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/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>+C30+D30-E30</f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f t="shared" ref="C31:F31" si="8">+SUM(C32:C34)</f>
        <v>0</v>
      </c>
      <c r="D31" s="9">
        <f t="shared" si="8"/>
        <v>69959</v>
      </c>
      <c r="E31" s="9">
        <f t="shared" si="8"/>
        <v>437743.2</v>
      </c>
      <c r="F31" s="9">
        <f t="shared" si="8"/>
        <v>-367784.2</v>
      </c>
      <c r="G31" s="9">
        <f t="shared" ref="G31:J31" si="9">+SUM(G32:G33)</f>
        <v>0</v>
      </c>
      <c r="H31" s="9">
        <f t="shared" si="9"/>
        <v>0</v>
      </c>
      <c r="I31" s="9">
        <f t="shared" si="9"/>
        <v>0</v>
      </c>
      <c r="J31" s="9">
        <f t="shared" si="9"/>
        <v>0</v>
      </c>
      <c r="K31" s="36"/>
      <c r="L31" s="32"/>
      <c r="M31" s="33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23"/>
      <c r="D32" s="17">
        <f>'1.B Thuận'!D32+'2.D Nhất'!D32+'3.HPhong'!D32+'4.M Khai'!D32+'5.MLãng'!D32+'6.M Quang'!D32+'7.Ng Xá'!D32+'8.S Lãng'!D32+'9.THòa'!D32+'10.T Lập'!D32+'11.TPhong'!D32+'12.T Trấn'!D32+'13.TR AN'!D32+'14.V Thuận'!D32+'15.V Hội'!D32+'16.V Tiến'!D32</f>
        <v>39959</v>
      </c>
      <c r="E32" s="17">
        <v>392360.5</v>
      </c>
      <c r="F32" s="9">
        <f t="shared" ref="F32:F34" si="10">+C32+D32-E32</f>
        <v>-352401.5</v>
      </c>
      <c r="G32" s="18"/>
      <c r="H32" s="7"/>
      <c r="I32" s="15"/>
      <c r="J32" s="17">
        <f>'1.B Thuận'!J32+'2.D Nhất'!J32+'3.HPhong'!J32+'4.M Khai'!J32+'5.MLãng'!J32+'6.M Quang'!J32+'7.Ng Xá'!J32+'8.S Lãng'!J32+'9.THòa'!J32+'10.T Lập'!J32+'11.TPhong'!J32+'12.T Trấn'!J32+'13.TR AN'!J32+'14.V Thuận'!J32+'15.V Hội'!J32+'16.V Tiến'!J32</f>
        <v>0</v>
      </c>
      <c r="K32" s="18"/>
      <c r="L32" s="32"/>
      <c r="M32" s="33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23">
        <f>'1.B Thuận'!C33+'2.D Nhất'!C33+'3.HPhong'!C33+'4.M Khai'!C33+'5.MLãng'!C33+'6.M Quang'!C33+'7.Ng Xá'!C33+'8.S Lãng'!C33+'9.THòa'!C33+'10.T Lập'!C33+'11.TPhong'!C33+'12.T Trấn'!C33+'13.TR AN'!C33+'14.V Thuận'!C33+'15.V Hội'!C33+'16.V Tiến'!C33</f>
        <v>0</v>
      </c>
      <c r="D33" s="17">
        <f>'1.B Thuận'!D33+'2.D Nhất'!D33+'3.HPhong'!D33+'4.M Khai'!D33+'5.MLãng'!D33+'6.M Quang'!D33+'7.Ng Xá'!D33+'8.S Lãng'!D33+'9.THòa'!D33+'10.T Lập'!D33+'11.TPhong'!D33+'12.T Trấn'!D33+'13.TR AN'!D33+'14.V Thuận'!D33+'15.V Hội'!D33+'16.V Tiến'!D33</f>
        <v>0</v>
      </c>
      <c r="E33" s="17">
        <v>938.7</v>
      </c>
      <c r="F33" s="9">
        <f t="shared" si="10"/>
        <v>-938.7</v>
      </c>
      <c r="G33" s="18"/>
      <c r="H33" s="7"/>
      <c r="I33" s="15"/>
      <c r="J33" s="17">
        <f>'1.B Thuận'!J33+'2.D Nhất'!J33+'3.HPhong'!J33+'4.M Khai'!J33+'5.MLãng'!J33+'6.M Quang'!J33+'7.Ng Xá'!J33+'8.S Lãng'!J33+'9.THòa'!J33+'10.T Lập'!J33+'11.TPhong'!J33+'12.T Trấn'!J33+'13.TR AN'!J33+'14.V Thuận'!J33+'15.V Hội'!J33+'16.V Tiến'!J33</f>
        <v>0</v>
      </c>
      <c r="K33" s="18"/>
      <c r="L33" s="32"/>
      <c r="M33" s="33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122</v>
      </c>
      <c r="C34" s="23">
        <f>'1.B Thuận'!C34+'2.D Nhất'!C34+'3.HPhong'!C34+'4.M Khai'!C34+'5.MLãng'!C34+'6.M Quang'!C34+'7.Ng Xá'!C34+'8.S Lãng'!C34+'9.THòa'!C34+'10.T Lập'!C34+'11.TPhong'!C34+'12.T Trấn'!C34+'13.TR AN'!C34+'14.V Thuận'!C34+'15.V Hội'!C34+'16.V Tiến'!C34</f>
        <v>0</v>
      </c>
      <c r="D34" s="17">
        <f>'1.B Thuận'!D34+'2.D Nhất'!D34+'3.HPhong'!D34+'4.M Khai'!D34+'5.MLãng'!D34+'6.M Quang'!D34+'7.Ng Xá'!D34+'8.S Lãng'!D34+'9.THòa'!D34+'10.T Lập'!D34+'11.TPhong'!D34+'12.T Trấn'!D34+'13.TR AN'!D34+'14.V Thuận'!D34+'15.V Hội'!D34+'16.V Tiến'!D34</f>
        <v>30000</v>
      </c>
      <c r="E34" s="17">
        <v>44444</v>
      </c>
      <c r="F34" s="9">
        <f t="shared" si="10"/>
        <v>-14444</v>
      </c>
      <c r="G34" s="15"/>
      <c r="H34" s="7"/>
      <c r="I34" s="15"/>
      <c r="J34" s="17">
        <f>'1.B Thuận'!J34+'2.D Nhất'!J34+'3.HPhong'!J34+'4.M Khai'!J34+'5.MLãng'!J34+'6.M Quang'!J34+'7.Ng Xá'!J34+'8.S Lãng'!J34+'9.THòa'!J34+'10.T Lập'!J34+'11.TPhong'!J34+'12.T Trấn'!J34+'13.TR AN'!J34+'14.V Thuận'!J34+'15.V Hội'!J34+'16.V Tiến'!J34</f>
        <v>0</v>
      </c>
      <c r="K34" s="18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65.25" customHeight="1">
      <c r="A35" s="10" t="s">
        <v>63</v>
      </c>
      <c r="B35" s="11" t="s">
        <v>64</v>
      </c>
      <c r="C35" s="9">
        <f t="shared" ref="C35:J35" si="11">+SUM(C36:C39)</f>
        <v>0</v>
      </c>
      <c r="D35" s="9">
        <f t="shared" si="11"/>
        <v>138719</v>
      </c>
      <c r="E35" s="9">
        <f t="shared" si="11"/>
        <v>138719</v>
      </c>
      <c r="F35" s="9">
        <f t="shared" si="11"/>
        <v>0</v>
      </c>
      <c r="G35" s="9">
        <f t="shared" si="11"/>
        <v>0</v>
      </c>
      <c r="H35" s="9">
        <f t="shared" si="11"/>
        <v>0</v>
      </c>
      <c r="I35" s="9">
        <f t="shared" si="11"/>
        <v>0</v>
      </c>
      <c r="J35" s="9">
        <f t="shared" si="11"/>
        <v>0</v>
      </c>
      <c r="K35" s="36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>
        <f>'1.B Thuận'!C36+'2.D Nhất'!C36+'3.HPhong'!C36+'4.M Khai'!C36+'5.MLãng'!C36+'6.M Quang'!C36+'7.Ng Xá'!C36+'8.S Lãng'!C36+'9.THòa'!C36+'10.T Lập'!C36+'11.TPhong'!C36+'12.T Trấn'!C36+'13.TR AN'!C36+'14.V Thuận'!C36+'15.V Hội'!C36+'16.V Tiến'!C36</f>
        <v>0</v>
      </c>
      <c r="D36" s="17">
        <f>'1.B Thuận'!D36+'2.D Nhất'!D36+'3.HPhong'!D36+'4.M Khai'!D36+'5.MLãng'!D36+'6.M Quang'!D36+'7.Ng Xá'!D36+'8.S Lãng'!D36+'9.THòa'!D36+'10.T Lập'!D36+'11.TPhong'!D36+'12.T Trấn'!D36+'13.TR AN'!D36+'14.V Thuận'!D36+'15.V Hội'!D36+'16.V Tiến'!D36</f>
        <v>138719</v>
      </c>
      <c r="E36" s="17">
        <f>'1.B Thuận'!E36+'2.D Nhất'!E36+'3.HPhong'!E36+'4.M Khai'!E36+'5.MLãng'!E36+'6.M Quang'!E36+'7.Ng Xá'!E36+'8.S Lãng'!E36+'9.THòa'!E36+'10.T Lập'!E36+'11.TPhong'!E36+'12.T Trấn'!E36+'13.TR AN'!E36+'14.V Thuận'!E36+'15.V Hội'!E36+'16.V Tiến'!E36</f>
        <v>138719</v>
      </c>
      <c r="F36" s="9">
        <f>+C36+D36-E36</f>
        <v>0</v>
      </c>
      <c r="G36" s="18"/>
      <c r="H36" s="7"/>
      <c r="I36" s="15"/>
      <c r="J36" s="23">
        <f>'1.B Thuận'!J36+'2.D Nhất'!J36+'3.HPhong'!J36+'4.M Khai'!J36+'5.MLãng'!J36+'6.M Quang'!J36+'7.Ng Xá'!J36+'8.S Lãng'!J36+'9.THòa'!J36+'10.T Lập'!J36+'11.TPhong'!J36+'12.T Trấn'!J36+'13.TR AN'!J36+'14.V Thuận'!J36+'15.V Hội'!J36+'16.V Tiến'!J36</f>
        <v>0</v>
      </c>
      <c r="K36" s="18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>
        <f>'1.B Thuận'!C37+'2.D Nhất'!C37+'3.HPhong'!C37+'4.M Khai'!C37+'5.MLãng'!C37+'6.M Quang'!C37+'7.Ng Xá'!C37+'8.S Lãng'!C37+'9.THòa'!C37+'10.T Lập'!C37+'11.TPhong'!C37+'12.T Trấn'!C37+'13.TR AN'!C37+'14.V Thuận'!C37+'15.V Hội'!C37+'16.V Tiến'!C37</f>
        <v>0</v>
      </c>
      <c r="D37" s="17">
        <f>'1.B Thuận'!D37+'2.D Nhất'!D37+'3.HPhong'!D37+'4.M Khai'!D37+'5.MLãng'!D37+'6.M Quang'!D37+'7.Ng Xá'!D37+'8.S Lãng'!D37+'9.THòa'!D37+'10.T Lập'!D37+'11.TPhong'!D37+'12.T Trấn'!D37+'13.TR AN'!D37+'14.V Thuận'!D37+'15.V Hội'!D37+'16.V Tiến'!D37</f>
        <v>0</v>
      </c>
      <c r="E37" s="17">
        <f>'1.B Thuận'!E37+'2.D Nhất'!E37+'3.HPhong'!E37+'4.M Khai'!E37+'5.MLãng'!E37+'6.M Quang'!E37+'7.Ng Xá'!E37+'8.S Lãng'!E37+'9.THòa'!E37+'10.T Lập'!E37+'11.TPhong'!E37+'12.T Trấn'!E37+'13.TR AN'!E37+'14.V Thuận'!E37+'15.V Hội'!E37+'16.V Tiến'!E37</f>
        <v>0</v>
      </c>
      <c r="F37" s="9"/>
      <c r="G37" s="18"/>
      <c r="H37" s="7"/>
      <c r="I37" s="15"/>
      <c r="J37" s="23">
        <f>'1.B Thuận'!J37+'2.D Nhất'!J37+'3.HPhong'!J37+'4.M Khai'!J37+'5.MLãng'!J37+'6.M Quang'!J37+'7.Ng Xá'!J37+'8.S Lãng'!J37+'9.THòa'!J37+'10.T Lập'!J37+'11.TPhong'!J37+'12.T Trấn'!J37+'13.TR AN'!J37+'14.V Thuận'!J37+'15.V Hội'!J37+'16.V Tiến'!J37</f>
        <v>0</v>
      </c>
      <c r="K37" s="18"/>
      <c r="L37" s="32"/>
      <c r="M37" s="33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>
        <f>'1.B Thuận'!C38+'2.D Nhất'!C38+'3.HPhong'!C38+'4.M Khai'!C38+'5.MLãng'!C38+'6.M Quang'!C38+'7.Ng Xá'!C38+'8.S Lãng'!C38+'9.THòa'!C38+'10.T Lập'!C38+'11.TPhong'!C38+'12.T Trấn'!C38+'13.TR AN'!C38+'14.V Thuận'!C38+'15.V Hội'!C38+'16.V Tiến'!C38</f>
        <v>0</v>
      </c>
      <c r="D38" s="17">
        <f>'1.B Thuận'!D38+'2.D Nhất'!D38+'3.HPhong'!D38+'4.M Khai'!D38+'5.MLãng'!D38+'6.M Quang'!D38+'7.Ng Xá'!D38+'8.S Lãng'!D38+'9.THòa'!D38+'10.T Lập'!D38+'11.TPhong'!D38+'12.T Trấn'!D38+'13.TR AN'!D38+'14.V Thuận'!D38+'15.V Hội'!D38+'16.V Tiến'!D38</f>
        <v>0</v>
      </c>
      <c r="E38" s="17">
        <f>'1.B Thuận'!E38+'2.D Nhất'!E38+'3.HPhong'!E38+'4.M Khai'!E38+'5.MLãng'!E38+'6.M Quang'!E38+'7.Ng Xá'!E38+'8.S Lãng'!E38+'9.THòa'!E38+'10.T Lập'!E38+'11.TPhong'!E38+'12.T Trấn'!E38+'13.TR AN'!E38+'14.V Thuận'!E38+'15.V Hội'!E38+'16.V Tiến'!E38</f>
        <v>0</v>
      </c>
      <c r="F38" s="9"/>
      <c r="G38" s="18"/>
      <c r="H38" s="7"/>
      <c r="I38" s="15"/>
      <c r="J38" s="23">
        <f>'1.B Thuận'!J38+'2.D Nhất'!J38+'3.HPhong'!J38+'4.M Khai'!J38+'5.MLãng'!J38+'6.M Quang'!J38+'7.Ng Xá'!J38+'8.S Lãng'!J38+'9.THòa'!J38+'10.T Lập'!J38+'11.TPhong'!J38+'12.T Trấn'!J38+'13.TR AN'!J38+'14.V Thuận'!J38+'15.V Hội'!J38+'16.V Tiến'!J38</f>
        <v>0</v>
      </c>
      <c r="K38" s="18"/>
      <c r="L38" s="32"/>
      <c r="M38" s="33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>
        <f>'1.B Thuận'!C39+'2.D Nhất'!C39+'3.HPhong'!C39+'4.M Khai'!C39+'5.MLãng'!C39+'6.M Quang'!C39+'7.Ng Xá'!C39+'8.S Lãng'!C39+'9.THòa'!C39+'10.T Lập'!C39+'11.TPhong'!C39+'12.T Trấn'!C39+'13.TR AN'!C39+'14.V Thuận'!C39+'15.V Hội'!C39+'16.V Tiến'!C39</f>
        <v>0</v>
      </c>
      <c r="D39" s="17">
        <f>'1.B Thuận'!D39+'2.D Nhất'!D39+'3.HPhong'!D39+'4.M Khai'!D39+'5.MLãng'!D39+'6.M Quang'!D39+'7.Ng Xá'!D39+'8.S Lãng'!D39+'9.THòa'!D39+'10.T Lập'!D39+'11.TPhong'!D39+'12.T Trấn'!D39+'13.TR AN'!D39+'14.V Thuận'!D39+'15.V Hội'!D39+'16.V Tiến'!D39</f>
        <v>0</v>
      </c>
      <c r="E39" s="17">
        <f>'1.B Thuận'!E39+'2.D Nhất'!E39+'3.HPhong'!E39+'4.M Khai'!E39+'5.MLãng'!E39+'6.M Quang'!E39+'7.Ng Xá'!E39+'8.S Lãng'!E39+'9.THòa'!E39+'10.T Lập'!E39+'11.TPhong'!E39+'12.T Trấn'!E39+'13.TR AN'!E39+'14.V Thuận'!E39+'15.V Hội'!E39+'16.V Tiến'!E39</f>
        <v>0</v>
      </c>
      <c r="F39" s="9">
        <f>+C39+D39-E39</f>
        <v>0</v>
      </c>
      <c r="G39" s="18"/>
      <c r="H39" s="7"/>
      <c r="I39" s="15"/>
      <c r="J39" s="23">
        <f>'1.B Thuận'!J39+'2.D Nhất'!J39+'3.HPhong'!J39+'4.M Khai'!J39+'5.MLãng'!J39+'6.M Quang'!J39+'7.Ng Xá'!J39+'8.S Lãng'!J39+'9.THòa'!J39+'10.T Lập'!J39+'11.TPhong'!J39+'12.T Trấn'!J39+'13.TR AN'!J39+'14.V Thuận'!J39+'15.V Hội'!J39+'16.V Tiến'!J39</f>
        <v>0</v>
      </c>
      <c r="K39" s="18"/>
      <c r="L39" s="32"/>
      <c r="M39" s="33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/>
      <c r="C40" s="3"/>
      <c r="D40" s="3"/>
      <c r="E40" s="3"/>
      <c r="F40" s="3"/>
      <c r="G40" s="88"/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D6:E6"/>
    <mergeCell ref="G6:H6"/>
    <mergeCell ref="G40:K40"/>
    <mergeCell ref="G44:K44"/>
    <mergeCell ref="A6:A7"/>
    <mergeCell ref="B6:B7"/>
    <mergeCell ref="C6:C7"/>
    <mergeCell ref="F6:F7"/>
    <mergeCell ref="I6:I7"/>
    <mergeCell ref="J6:J7"/>
    <mergeCell ref="K6:K7"/>
    <mergeCell ref="A1:B1"/>
    <mergeCell ref="A2:B2"/>
    <mergeCell ref="A3:K3"/>
    <mergeCell ref="A4:K4"/>
    <mergeCell ref="A5:K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9" sqref="F9"/>
    </sheetView>
  </sheetViews>
  <sheetFormatPr defaultColWidth="12.5703125" defaultRowHeight="15" customHeight="1"/>
  <cols>
    <col min="1" max="1" width="4.85546875" customWidth="1"/>
    <col min="2" max="2" width="32.7109375" customWidth="1"/>
    <col min="3" max="3" width="12.5703125" customWidth="1"/>
    <col min="4" max="4" width="14.28515625" customWidth="1"/>
    <col min="5" max="5" width="14.5703125" customWidth="1"/>
    <col min="6" max="6" width="13.85546875" customWidth="1"/>
    <col min="7" max="8" width="7" customWidth="1"/>
    <col min="9" max="9" width="7.140625" customWidth="1"/>
    <col min="10" max="10" width="9.2851562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87" t="s">
        <v>69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70</v>
      </c>
      <c r="B2" s="4"/>
      <c r="C2" s="4"/>
      <c r="D2" s="3"/>
      <c r="E2" s="3"/>
      <c r="F2" s="3"/>
      <c r="G2" s="3"/>
      <c r="H2" s="3"/>
      <c r="I2" s="3"/>
      <c r="J2" s="31"/>
      <c r="K2" s="7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123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124</v>
      </c>
      <c r="D6" s="84" t="s">
        <v>9</v>
      </c>
      <c r="E6" s="85"/>
      <c r="F6" s="75" t="s">
        <v>128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125</v>
      </c>
      <c r="E7" s="5" t="s">
        <v>126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42">
        <f t="shared" ref="C8" si="0">+C9+C19+C31+C35</f>
        <v>4452.8710000000001</v>
      </c>
      <c r="D8" s="39"/>
      <c r="E8" s="39"/>
      <c r="F8" s="40">
        <f>F9+F19+F31</f>
        <v>11654.68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" si="1">+C10+C15</f>
        <v>4452.8710000000001</v>
      </c>
      <c r="D9" s="42"/>
      <c r="E9" s="42"/>
      <c r="F9" s="42">
        <f>F10+F15</f>
        <v>11646.233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/>
      <c r="D10" s="44"/>
      <c r="E10" s="43"/>
      <c r="F10" s="43">
        <f>F11+F12+F13+F14</f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343845</v>
      </c>
      <c r="E11" s="45">
        <v>343845</v>
      </c>
      <c r="F11" s="17"/>
      <c r="G11" s="55">
        <v>15</v>
      </c>
      <c r="H11" s="56">
        <v>15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45"/>
      <c r="E12" s="45"/>
      <c r="F12" s="9"/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17">
        <v>114615</v>
      </c>
      <c r="E13" s="17">
        <v>114615</v>
      </c>
      <c r="F13" s="9"/>
      <c r="G13" s="55">
        <v>5</v>
      </c>
      <c r="H13" s="56">
        <v>5</v>
      </c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45"/>
      <c r="D14" s="45">
        <v>19600</v>
      </c>
      <c r="E14" s="45">
        <v>19600</v>
      </c>
      <c r="F14" s="17"/>
      <c r="G14" s="18">
        <v>200</v>
      </c>
      <c r="H14" s="7">
        <v>200</v>
      </c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" si="2">+SUM(C16:C18)</f>
        <v>4452.8710000000001</v>
      </c>
      <c r="D15" s="46"/>
      <c r="E15" s="46"/>
      <c r="F15" s="46">
        <f>F17+F18</f>
        <v>11646.233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/>
      <c r="E16" s="45"/>
      <c r="F16" s="9"/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57">
        <v>3870.1149999999998</v>
      </c>
      <c r="D17" s="57">
        <v>18091.120999999999</v>
      </c>
      <c r="E17" s="47">
        <f>C17+D17-F17</f>
        <v>12480.617999999997</v>
      </c>
      <c r="F17" s="57">
        <v>9480.6180000000004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>
        <v>582.75599999999997</v>
      </c>
      <c r="D18" s="45">
        <v>10629.7</v>
      </c>
      <c r="E18" s="45">
        <f>C18+D18-F18</f>
        <v>9046.8410000000003</v>
      </c>
      <c r="F18" s="9">
        <v>2165.6149999999998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3">SUM(C20:C300)</f>
        <v>0</v>
      </c>
      <c r="D19" s="21"/>
      <c r="E19" s="21"/>
      <c r="F19" s="21"/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4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4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24840</v>
      </c>
      <c r="E22" s="45">
        <v>24840</v>
      </c>
      <c r="F22" s="9">
        <f t="shared" si="4"/>
        <v>0</v>
      </c>
      <c r="G22" s="55">
        <v>20</v>
      </c>
      <c r="H22" s="56">
        <v>20</v>
      </c>
      <c r="I22" s="15" t="s">
        <v>34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17467.5</v>
      </c>
      <c r="E23" s="45">
        <v>17467.5</v>
      </c>
      <c r="F23" s="9">
        <f t="shared" si="4"/>
        <v>0</v>
      </c>
      <c r="G23" s="55">
        <v>6.5</v>
      </c>
      <c r="H23" s="56">
        <v>6.5</v>
      </c>
      <c r="I23" s="15" t="s">
        <v>34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4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4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57540</v>
      </c>
      <c r="E26" s="45">
        <v>57540</v>
      </c>
      <c r="F26" s="9">
        <f t="shared" si="4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8379</v>
      </c>
      <c r="E27" s="45">
        <v>8379</v>
      </c>
      <c r="F27" s="9">
        <f t="shared" si="4"/>
        <v>0</v>
      </c>
      <c r="G27" s="55">
        <v>7</v>
      </c>
      <c r="H27" s="56">
        <v>7</v>
      </c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4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4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>
        <v>465048</v>
      </c>
      <c r="E30" s="17">
        <v>465048</v>
      </c>
      <c r="F30" s="9">
        <f t="shared" si="4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5">+SUM(D32:D34)</f>
        <v>0</v>
      </c>
      <c r="E31" s="9">
        <f t="shared" si="5"/>
        <v>0</v>
      </c>
      <c r="F31" s="9">
        <f t="shared" si="5"/>
        <v>8.4469999999999992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6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6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v>8.4469999999999992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7">+SUM(D36:D39)</f>
        <v>0</v>
      </c>
      <c r="E35" s="9">
        <f t="shared" si="7"/>
        <v>0</v>
      </c>
      <c r="F35" s="9">
        <f t="shared" si="7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127</v>
      </c>
      <c r="C44" s="26"/>
      <c r="D44" s="26"/>
      <c r="E44" s="26"/>
      <c r="F44" s="26"/>
      <c r="G44" s="78" t="s">
        <v>71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17" right="0.22" top="0.27" bottom="0.17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>
      <selection sqref="A1:C1"/>
    </sheetView>
  </sheetViews>
  <sheetFormatPr defaultColWidth="12.5703125" defaultRowHeight="15" customHeight="1"/>
  <cols>
    <col min="1" max="1" width="4.85546875" customWidth="1"/>
    <col min="2" max="2" width="32.7109375" customWidth="1"/>
    <col min="3" max="3" width="12.5703125" customWidth="1"/>
    <col min="4" max="4" width="14.28515625" customWidth="1"/>
    <col min="5" max="5" width="14.5703125" customWidth="1"/>
    <col min="6" max="6" width="13.28515625" customWidth="1"/>
    <col min="7" max="8" width="8.85546875" customWidth="1"/>
    <col min="9" max="9" width="7.140625" customWidth="1"/>
    <col min="10" max="11" width="10.42578125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89" t="s">
        <v>72</v>
      </c>
      <c r="B1" s="79"/>
      <c r="C1" s="79"/>
      <c r="D1" s="2"/>
      <c r="E1" s="3"/>
      <c r="F1" s="3"/>
      <c r="G1" s="3"/>
      <c r="H1" s="3"/>
      <c r="I1" s="24"/>
      <c r="J1" s="29"/>
      <c r="K1" s="73" t="s">
        <v>73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74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66">
        <f t="shared" si="0"/>
        <v>931744.3</v>
      </c>
      <c r="E8" s="66">
        <f t="shared" si="0"/>
        <v>928582.7</v>
      </c>
      <c r="F8" s="9">
        <f t="shared" si="0"/>
        <v>3161.6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9">
        <f t="shared" si="1"/>
        <v>777719.3</v>
      </c>
      <c r="E9" s="9">
        <f t="shared" si="1"/>
        <v>774557.7</v>
      </c>
      <c r="F9" s="9">
        <f t="shared" si="1"/>
        <v>3161.6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67">
        <f t="shared" si="2"/>
        <v>448598</v>
      </c>
      <c r="E10" s="14">
        <f t="shared" si="2"/>
        <v>448598</v>
      </c>
      <c r="F10" s="14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68">
        <v>348866</v>
      </c>
      <c r="E11" s="17">
        <f t="shared" ref="E11:E13" si="3">D11</f>
        <v>348866</v>
      </c>
      <c r="F11" s="17">
        <f t="shared" ref="F11:F14" si="4">+C11+D11-E11</f>
        <v>0</v>
      </c>
      <c r="G11" s="55">
        <v>14</v>
      </c>
      <c r="H11" s="56">
        <v>14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69"/>
      <c r="E12" s="17">
        <f t="shared" si="3"/>
        <v>0</v>
      </c>
      <c r="F12" s="9">
        <f t="shared" si="4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99732</v>
      </c>
      <c r="E13" s="17">
        <f t="shared" si="3"/>
        <v>99732</v>
      </c>
      <c r="F13" s="9">
        <f t="shared" si="4"/>
        <v>0</v>
      </c>
      <c r="G13" s="55">
        <v>4</v>
      </c>
      <c r="H13" s="56">
        <v>4</v>
      </c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4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5">+SUM(C16:C18)</f>
        <v>0</v>
      </c>
      <c r="D15" s="14">
        <f t="shared" si="5"/>
        <v>329121.3</v>
      </c>
      <c r="E15" s="14">
        <f t="shared" si="5"/>
        <v>325959.7</v>
      </c>
      <c r="F15" s="14">
        <f t="shared" si="5"/>
        <v>3161.6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68">
        <v>290339.90000000002</v>
      </c>
      <c r="E16" s="17">
        <f>D16</f>
        <v>290339.90000000002</v>
      </c>
      <c r="F16" s="9">
        <f t="shared" ref="F16:F18" si="6">+C16+D16-E16</f>
        <v>0</v>
      </c>
      <c r="G16" s="18"/>
      <c r="H16" s="70">
        <v>563.22</v>
      </c>
      <c r="I16" s="15" t="s">
        <v>43</v>
      </c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69">
        <v>21886.6</v>
      </c>
      <c r="E17" s="68">
        <v>18725</v>
      </c>
      <c r="F17" s="17">
        <f t="shared" si="6"/>
        <v>3161.6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16894.8</v>
      </c>
      <c r="E18" s="17">
        <f>D18</f>
        <v>16894.8</v>
      </c>
      <c r="F18" s="9">
        <f t="shared" si="6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>SUM(C20:C300)</f>
        <v>0</v>
      </c>
      <c r="D19" s="21">
        <f t="shared" ref="D19:E19" si="7">SUM(D20:D30)</f>
        <v>124025</v>
      </c>
      <c r="E19" s="21">
        <f t="shared" si="7"/>
        <v>124025</v>
      </c>
      <c r="F19" s="21">
        <f>SUM(F20:F300)</f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8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8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68">
        <v>72380</v>
      </c>
      <c r="E22" s="17">
        <f t="shared" ref="E22:E23" si="9">D22</f>
        <v>72380</v>
      </c>
      <c r="F22" s="9">
        <f t="shared" si="8"/>
        <v>0</v>
      </c>
      <c r="G22" s="55">
        <v>20</v>
      </c>
      <c r="H22" s="56">
        <v>20</v>
      </c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69">
        <v>6910</v>
      </c>
      <c r="E23" s="17">
        <f t="shared" si="9"/>
        <v>6910</v>
      </c>
      <c r="F23" s="9">
        <f t="shared" si="8"/>
        <v>0</v>
      </c>
      <c r="G23" s="55">
        <v>4</v>
      </c>
      <c r="H23" s="56">
        <v>4</v>
      </c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8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8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68">
        <v>44735</v>
      </c>
      <c r="E26" s="17">
        <f>D26</f>
        <v>44735</v>
      </c>
      <c r="F26" s="9">
        <f t="shared" si="8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17"/>
      <c r="E27" s="17"/>
      <c r="F27" s="9">
        <f t="shared" si="8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8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8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8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10">+SUM(D32:D34)</f>
        <v>30000</v>
      </c>
      <c r="E31" s="9">
        <f t="shared" si="10"/>
        <v>30000</v>
      </c>
      <c r="F31" s="9">
        <f t="shared" si="10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11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11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68">
        <v>30000</v>
      </c>
      <c r="E34" s="17">
        <f>D34</f>
        <v>30000</v>
      </c>
      <c r="F34" s="9">
        <f t="shared" si="11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2">+SUM(D36:D39)</f>
        <v>0</v>
      </c>
      <c r="E35" s="9">
        <f t="shared" si="12"/>
        <v>0</v>
      </c>
      <c r="F35" s="9">
        <f t="shared" si="12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71" t="s">
        <v>75</v>
      </c>
      <c r="C44" s="72"/>
      <c r="D44" s="72"/>
      <c r="E44" s="72"/>
      <c r="F44" s="72"/>
      <c r="G44" s="90" t="s">
        <v>76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G40:K40"/>
    <mergeCell ref="G44:K44"/>
    <mergeCell ref="A6:A7"/>
    <mergeCell ref="B6:B7"/>
    <mergeCell ref="C6:C7"/>
    <mergeCell ref="F6:F7"/>
    <mergeCell ref="I6:I7"/>
    <mergeCell ref="J6:J7"/>
    <mergeCell ref="K6:K7"/>
    <mergeCell ref="A1:C1"/>
    <mergeCell ref="A3:K3"/>
    <mergeCell ref="A4:K4"/>
    <mergeCell ref="A5:K5"/>
    <mergeCell ref="D6:E6"/>
    <mergeCell ref="G6:H6"/>
    <mergeCell ref="K1:K2"/>
  </mergeCells>
  <pageMargins left="0.17" right="0.24" top="0.26" bottom="0.17" header="0" footer="0"/>
  <pageSetup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1" customWidth="1"/>
    <col min="4" max="4" width="14.28515625" customWidth="1"/>
    <col min="5" max="5" width="14.5703125" customWidth="1"/>
    <col min="6" max="6" width="12.7109375" customWidth="1"/>
    <col min="7" max="7" width="9.85546875" customWidth="1"/>
    <col min="8" max="8" width="10.5703125" customWidth="1"/>
    <col min="9" max="9" width="7.140625" customWidth="1"/>
    <col min="10" max="10" width="9.140625" customWidth="1"/>
    <col min="11" max="11" width="10.140625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77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78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855587.18099999998</v>
      </c>
      <c r="E8" s="39">
        <f t="shared" si="0"/>
        <v>855587.18099999998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65">
        <f t="shared" si="1"/>
        <v>701082.18099999998</v>
      </c>
      <c r="E9" s="42">
        <f t="shared" si="1"/>
        <v>701082.18099999998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377378</v>
      </c>
      <c r="E10" s="43">
        <f t="shared" si="2"/>
        <v>377378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45">
        <v>0</v>
      </c>
      <c r="D11" s="45">
        <v>297930</v>
      </c>
      <c r="E11" s="45">
        <v>297930</v>
      </c>
      <c r="F11" s="17">
        <f t="shared" ref="F11:F14" si="3">+C11+D11-E11</f>
        <v>0</v>
      </c>
      <c r="G11" s="55">
        <v>15</v>
      </c>
      <c r="H11" s="56">
        <v>15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79448</v>
      </c>
      <c r="E13" s="45">
        <v>79448</v>
      </c>
      <c r="F13" s="9">
        <f t="shared" si="3"/>
        <v>0</v>
      </c>
      <c r="G13" s="55">
        <v>4</v>
      </c>
      <c r="H13" s="56">
        <v>4</v>
      </c>
      <c r="I13" s="15" t="s">
        <v>27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323704.18099999998</v>
      </c>
      <c r="E15" s="46">
        <f t="shared" si="4"/>
        <v>323704.18099999998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287805.42</v>
      </c>
      <c r="E16" s="45">
        <v>287805.42</v>
      </c>
      <c r="F16" s="9">
        <f t="shared" ref="F16:F18" si="5">+C16+D16-E16</f>
        <v>0</v>
      </c>
      <c r="G16" s="18"/>
      <c r="H16" s="61">
        <v>563220</v>
      </c>
      <c r="I16" s="15" t="s">
        <v>43</v>
      </c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57">
        <v>27276.760999999999</v>
      </c>
      <c r="E17" s="57">
        <v>27276.760999999999</v>
      </c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8622</v>
      </c>
      <c r="E18" s="45">
        <v>8622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154505</v>
      </c>
      <c r="E19" s="21">
        <f t="shared" si="6"/>
        <v>154505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88530</v>
      </c>
      <c r="E22" s="45">
        <v>88530</v>
      </c>
      <c r="F22" s="9">
        <f t="shared" si="7"/>
        <v>0</v>
      </c>
      <c r="G22" s="55">
        <v>20</v>
      </c>
      <c r="H22" s="56">
        <v>20</v>
      </c>
      <c r="I22" s="15" t="s">
        <v>79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/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56700</v>
      </c>
      <c r="E26" s="45">
        <v>56700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9275</v>
      </c>
      <c r="E27" s="45">
        <v>9275</v>
      </c>
      <c r="F27" s="9">
        <f t="shared" si="7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80</v>
      </c>
      <c r="C44" s="26"/>
      <c r="D44" s="26"/>
      <c r="E44" s="26"/>
      <c r="F44" s="26"/>
      <c r="G44" s="78" t="s">
        <v>81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3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3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3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3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17" right="0.21" top="0.28000000000000003" bottom="0.2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11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82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83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0</v>
      </c>
      <c r="E8" s="39">
        <f t="shared" si="0"/>
        <v>0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0</v>
      </c>
      <c r="E10" s="43">
        <f t="shared" si="2"/>
        <v>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/>
      <c r="E11" s="17"/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17"/>
      <c r="E13" s="17"/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0</v>
      </c>
      <c r="E15" s="46">
        <f t="shared" si="4"/>
        <v>0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17"/>
      <c r="E16" s="17"/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47"/>
      <c r="E17" s="47"/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17"/>
      <c r="E18" s="17"/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0</v>
      </c>
      <c r="E19" s="21">
        <f t="shared" si="6"/>
        <v>0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17"/>
      <c r="E22" s="17"/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/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17"/>
      <c r="E26" s="17"/>
      <c r="F26" s="9">
        <f t="shared" si="7"/>
        <v>0</v>
      </c>
      <c r="G26" s="18"/>
      <c r="H26" s="7"/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17"/>
      <c r="E27" s="17"/>
      <c r="F27" s="9">
        <f t="shared" si="7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12.5703125" defaultRowHeight="15" customHeight="1"/>
  <cols>
    <col min="1" max="1" width="4.85546875" customWidth="1"/>
    <col min="2" max="2" width="32.7109375" customWidth="1"/>
    <col min="3" max="3" width="14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10.7109375" customWidth="1"/>
    <col min="11" max="11" width="12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84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85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0</v>
      </c>
      <c r="E8" s="39">
        <f t="shared" si="0"/>
        <v>0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0</v>
      </c>
      <c r="E10" s="43">
        <f t="shared" si="2"/>
        <v>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17"/>
      <c r="E11" s="17"/>
      <c r="F11" s="17">
        <f t="shared" ref="F11:F14" si="3">+C11+D11-E11</f>
        <v>0</v>
      </c>
      <c r="G11" s="18"/>
      <c r="H11" s="7"/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17"/>
      <c r="E13" s="17"/>
      <c r="F13" s="9">
        <f t="shared" si="3"/>
        <v>0</v>
      </c>
      <c r="G13" s="18"/>
      <c r="H13" s="7"/>
      <c r="I13" s="15" t="s">
        <v>34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0</v>
      </c>
      <c r="E15" s="46">
        <f t="shared" si="4"/>
        <v>0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17"/>
      <c r="E16" s="17"/>
      <c r="F16" s="9">
        <f t="shared" ref="F16:F18" si="5">+C16+D16-E16</f>
        <v>0</v>
      </c>
      <c r="G16" s="18"/>
      <c r="H16" s="19"/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47"/>
      <c r="E17" s="47"/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17"/>
      <c r="E18" s="17"/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0</v>
      </c>
      <c r="E19" s="21">
        <f t="shared" si="6"/>
        <v>0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17"/>
      <c r="E22" s="17"/>
      <c r="F22" s="9">
        <f t="shared" si="7"/>
        <v>0</v>
      </c>
      <c r="G22" s="18"/>
      <c r="H22" s="7"/>
      <c r="I22" s="15"/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17"/>
      <c r="E23" s="17"/>
      <c r="F23" s="9">
        <f t="shared" si="7"/>
        <v>0</v>
      </c>
      <c r="G23" s="18"/>
      <c r="H23" s="7"/>
      <c r="I23" s="15"/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17"/>
      <c r="E26" s="17"/>
      <c r="F26" s="9">
        <f t="shared" si="7"/>
        <v>0</v>
      </c>
      <c r="G26" s="18"/>
      <c r="H26" s="7"/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17"/>
      <c r="E27" s="17"/>
      <c r="F27" s="9">
        <f t="shared" si="7"/>
        <v>0</v>
      </c>
      <c r="G27" s="18"/>
      <c r="H27" s="7"/>
      <c r="I27" s="15"/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3" customWidth="1"/>
    <col min="4" max="4" width="14.28515625" customWidth="1"/>
    <col min="5" max="5" width="14.5703125" customWidth="1"/>
    <col min="6" max="6" width="13.85546875" customWidth="1"/>
    <col min="7" max="7" width="9.85546875" customWidth="1"/>
    <col min="8" max="8" width="10.5703125" customWidth="1"/>
    <col min="9" max="9" width="7.140625" customWidth="1"/>
    <col min="10" max="10" width="9.7109375" customWidth="1"/>
    <col min="11" max="11" width="12" customWidth="1"/>
    <col min="12" max="12" width="10" customWidth="1"/>
    <col min="13" max="16" width="9.140625" customWidth="1"/>
    <col min="17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86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87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1099299.6000000001</v>
      </c>
      <c r="E8" s="39">
        <f t="shared" si="0"/>
        <v>1099299.6000000001</v>
      </c>
      <c r="F8" s="40">
        <f t="shared" si="0"/>
        <v>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919344.6</v>
      </c>
      <c r="E9" s="42">
        <f t="shared" si="1"/>
        <v>919344.6</v>
      </c>
      <c r="F9" s="42">
        <f t="shared" si="1"/>
        <v>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477854</v>
      </c>
      <c r="E10" s="43">
        <f t="shared" si="2"/>
        <v>477854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366480</v>
      </c>
      <c r="E11" s="45">
        <v>366480</v>
      </c>
      <c r="F11" s="17">
        <f t="shared" ref="F11:F14" si="3">+C11+D11-E11</f>
        <v>0</v>
      </c>
      <c r="G11" s="55">
        <v>15</v>
      </c>
      <c r="H11" s="56">
        <v>15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98444</v>
      </c>
      <c r="E13" s="45">
        <v>98444</v>
      </c>
      <c r="F13" s="9">
        <f t="shared" si="3"/>
        <v>0</v>
      </c>
      <c r="G13" s="55">
        <v>4</v>
      </c>
      <c r="H13" s="56">
        <v>4</v>
      </c>
      <c r="I13" s="15" t="s">
        <v>27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12930</v>
      </c>
      <c r="E14" s="45">
        <v>12930</v>
      </c>
      <c r="F14" s="17">
        <f t="shared" si="3"/>
        <v>0</v>
      </c>
      <c r="G14" s="18"/>
      <c r="H14" s="56">
        <v>50</v>
      </c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441490.6</v>
      </c>
      <c r="E15" s="46">
        <f t="shared" si="4"/>
        <v>441490.6</v>
      </c>
      <c r="F15" s="46">
        <f t="shared" si="4"/>
        <v>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391203</v>
      </c>
      <c r="E16" s="45">
        <v>391203</v>
      </c>
      <c r="F16" s="9">
        <f t="shared" ref="F16:F18" si="5">+C16+D16-E16</f>
        <v>0</v>
      </c>
      <c r="G16" s="18"/>
      <c r="H16" s="64">
        <v>563220</v>
      </c>
      <c r="I16" s="15" t="s">
        <v>43</v>
      </c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45">
        <v>32311</v>
      </c>
      <c r="E17" s="45">
        <v>32311</v>
      </c>
      <c r="F17" s="47">
        <f t="shared" si="5"/>
        <v>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17976.599999999999</v>
      </c>
      <c r="E18" s="45">
        <v>17976.599999999999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 t="shared" ref="C19:F19" si="6">SUM(C20:C300)</f>
        <v>0</v>
      </c>
      <c r="D19" s="21">
        <f t="shared" si="6"/>
        <v>179955</v>
      </c>
      <c r="E19" s="21">
        <f t="shared" si="6"/>
        <v>179955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94420</v>
      </c>
      <c r="E22" s="45">
        <v>94420</v>
      </c>
      <c r="F22" s="9">
        <f t="shared" si="7"/>
        <v>0</v>
      </c>
      <c r="G22" s="55">
        <v>20</v>
      </c>
      <c r="H22" s="56">
        <v>20</v>
      </c>
      <c r="I22" s="15" t="s">
        <v>79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28712</v>
      </c>
      <c r="E23" s="45">
        <v>28712</v>
      </c>
      <c r="F23" s="9">
        <f t="shared" si="7"/>
        <v>0</v>
      </c>
      <c r="G23" s="55">
        <v>14</v>
      </c>
      <c r="H23" s="56">
        <v>14</v>
      </c>
      <c r="I23" s="15" t="s">
        <v>79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46120</v>
      </c>
      <c r="E26" s="45">
        <v>46120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10703</v>
      </c>
      <c r="E27" s="45">
        <v>10703</v>
      </c>
      <c r="F27" s="9">
        <f t="shared" si="7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21" right="0.17" top="0.32" bottom="0.23" header="0" footer="0"/>
  <pageSetup scale="9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2.7109375" customWidth="1"/>
    <col min="3" max="3" width="12.5703125" customWidth="1"/>
    <col min="4" max="4" width="13.42578125" customWidth="1"/>
    <col min="5" max="5" width="14.5703125" customWidth="1"/>
    <col min="6" max="6" width="12.85546875" customWidth="1"/>
    <col min="7" max="7" width="6.5703125" customWidth="1"/>
    <col min="8" max="8" width="7.42578125" customWidth="1"/>
    <col min="9" max="9" width="7.140625" customWidth="1"/>
    <col min="10" max="10" width="7" customWidth="1"/>
    <col min="11" max="11" width="8.140625" customWidth="1"/>
    <col min="12" max="12" width="10" customWidth="1"/>
    <col min="13" max="13" width="11.140625" customWidth="1"/>
    <col min="14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88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89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0</v>
      </c>
      <c r="D8" s="39">
        <f t="shared" si="0"/>
        <v>1204008.2890000001</v>
      </c>
      <c r="E8" s="39">
        <f t="shared" si="0"/>
        <v>1201958.2890000001</v>
      </c>
      <c r="F8" s="40">
        <f t="shared" si="0"/>
        <v>2050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0</v>
      </c>
      <c r="D9" s="42">
        <f t="shared" si="1"/>
        <v>1023911.789</v>
      </c>
      <c r="E9" s="42">
        <f t="shared" si="1"/>
        <v>1021861.789</v>
      </c>
      <c r="F9" s="42">
        <f t="shared" si="1"/>
        <v>2050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678890</v>
      </c>
      <c r="E10" s="43">
        <f t="shared" si="2"/>
        <v>678890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518250</v>
      </c>
      <c r="E11" s="45">
        <v>518250</v>
      </c>
      <c r="F11" s="17">
        <f t="shared" ref="F11:F14" si="3">+C11+D11-E11</f>
        <v>0</v>
      </c>
      <c r="G11" s="55">
        <v>15</v>
      </c>
      <c r="H11" s="56">
        <v>15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138140</v>
      </c>
      <c r="E13" s="45">
        <v>138140</v>
      </c>
      <c r="F13" s="9">
        <f t="shared" si="3"/>
        <v>0</v>
      </c>
      <c r="G13" s="55">
        <v>4</v>
      </c>
      <c r="H13" s="56">
        <v>4</v>
      </c>
      <c r="I13" s="15" t="s">
        <v>27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45">
        <v>22500</v>
      </c>
      <c r="E14" s="45">
        <v>22500</v>
      </c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0</v>
      </c>
      <c r="D15" s="46">
        <f t="shared" si="4"/>
        <v>345021.78899999999</v>
      </c>
      <c r="E15" s="46">
        <f t="shared" si="4"/>
        <v>342971.78899999999</v>
      </c>
      <c r="F15" s="46">
        <f t="shared" si="4"/>
        <v>2050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313009.5</v>
      </c>
      <c r="E16" s="45">
        <v>313009.5</v>
      </c>
      <c r="F16" s="9">
        <f t="shared" ref="F16:F18" si="5">+C16+D16-E16</f>
        <v>0</v>
      </c>
      <c r="G16" s="18"/>
      <c r="H16" s="61">
        <v>563.22</v>
      </c>
      <c r="I16" s="15"/>
      <c r="J16" s="35"/>
      <c r="K16" s="1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47"/>
      <c r="D17" s="57">
        <v>24518.388999999999</v>
      </c>
      <c r="E17" s="57">
        <v>22468.388999999999</v>
      </c>
      <c r="F17" s="47">
        <f t="shared" si="5"/>
        <v>2050</v>
      </c>
      <c r="G17" s="18"/>
      <c r="H17" s="19"/>
      <c r="I17" s="15" t="s">
        <v>43</v>
      </c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7493.9</v>
      </c>
      <c r="E18" s="45">
        <v>7493.9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>SUM(C20:C300)</f>
        <v>0</v>
      </c>
      <c r="D19" s="21">
        <f t="shared" ref="D19:E19" si="6">SUM(D20:D30)</f>
        <v>168219.5</v>
      </c>
      <c r="E19" s="21">
        <f t="shared" si="6"/>
        <v>168219.5</v>
      </c>
      <c r="F19" s="21">
        <f>SUM(F20:F300)</f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79350</v>
      </c>
      <c r="E22" s="45">
        <v>79350</v>
      </c>
      <c r="F22" s="9">
        <f t="shared" si="7"/>
        <v>0</v>
      </c>
      <c r="G22" s="55">
        <v>20</v>
      </c>
      <c r="H22" s="56">
        <v>20</v>
      </c>
      <c r="I22" s="15" t="s">
        <v>34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31162.5</v>
      </c>
      <c r="E23" s="45">
        <v>31162.5</v>
      </c>
      <c r="F23" s="9">
        <f t="shared" si="7"/>
        <v>0</v>
      </c>
      <c r="G23" s="55">
        <v>15</v>
      </c>
      <c r="H23" s="56">
        <v>15</v>
      </c>
      <c r="I23" s="15" t="s">
        <v>34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49740</v>
      </c>
      <c r="E26" s="45">
        <v>49740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7967</v>
      </c>
      <c r="E27" s="45">
        <v>7967</v>
      </c>
      <c r="F27" s="9">
        <f t="shared" si="7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17"/>
      <c r="E30" s="17"/>
      <c r="F30" s="9">
        <f t="shared" si="7"/>
        <v>0</v>
      </c>
      <c r="G30" s="18"/>
      <c r="H30" s="7"/>
      <c r="I30" s="15"/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11877</v>
      </c>
      <c r="E31" s="9">
        <f t="shared" si="8"/>
        <v>11877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45">
        <v>11877</v>
      </c>
      <c r="E32" s="45">
        <v>11877</v>
      </c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0</v>
      </c>
      <c r="E35" s="9">
        <f t="shared" si="10"/>
        <v>0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>
      <c r="A36" s="15">
        <v>1</v>
      </c>
      <c r="B36" s="16"/>
      <c r="C36" s="17"/>
      <c r="D36" s="17"/>
      <c r="E36" s="17"/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 t="s">
        <v>90</v>
      </c>
      <c r="C44" s="26"/>
      <c r="D44" s="26"/>
      <c r="E44" s="26"/>
      <c r="F44" s="26"/>
      <c r="G44" s="78" t="s">
        <v>91</v>
      </c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3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3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3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3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7" right="0.7" top="0.75" bottom="0.75" header="0" footer="0"/>
  <pageSetup paperSize="9" scale="9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4.85546875" customWidth="1"/>
    <col min="2" max="2" width="31.7109375" customWidth="1"/>
    <col min="3" max="3" width="14" customWidth="1"/>
    <col min="4" max="4" width="15.7109375" customWidth="1"/>
    <col min="5" max="5" width="15.42578125" customWidth="1"/>
    <col min="6" max="6" width="13" customWidth="1"/>
    <col min="7" max="8" width="8.28515625" customWidth="1"/>
    <col min="9" max="9" width="7.140625" customWidth="1"/>
    <col min="10" max="10" width="7.28515625" customWidth="1"/>
    <col min="11" max="11" width="11" customWidth="1"/>
    <col min="12" max="12" width="10" customWidth="1"/>
    <col min="13" max="15" width="9.140625" customWidth="1"/>
    <col min="16" max="26" width="8" customWidth="1"/>
  </cols>
  <sheetData>
    <row r="1" spans="1:26" ht="18.75" customHeight="1">
      <c r="A1" s="1" t="s">
        <v>0</v>
      </c>
      <c r="B1" s="1"/>
      <c r="C1" s="1"/>
      <c r="D1" s="2"/>
      <c r="E1" s="3"/>
      <c r="F1" s="3"/>
      <c r="G1" s="3"/>
      <c r="H1" s="3"/>
      <c r="I1" s="24"/>
      <c r="J1" s="29"/>
      <c r="K1" s="73" t="s">
        <v>92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8.75" customHeight="1">
      <c r="A2" s="4" t="s">
        <v>93</v>
      </c>
      <c r="B2" s="4"/>
      <c r="C2" s="4"/>
      <c r="D2" s="3"/>
      <c r="E2" s="3"/>
      <c r="F2" s="3"/>
      <c r="G2" s="3"/>
      <c r="H2" s="3"/>
      <c r="I2" s="3"/>
      <c r="J2" s="31"/>
      <c r="K2" s="7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8.75" customHeight="1">
      <c r="A3" s="81" t="s">
        <v>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.75" customHeight="1">
      <c r="A4" s="81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customHeight="1">
      <c r="A5" s="82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51" customHeight="1">
      <c r="A6" s="75" t="s">
        <v>6</v>
      </c>
      <c r="B6" s="75" t="s">
        <v>7</v>
      </c>
      <c r="C6" s="75" t="s">
        <v>8</v>
      </c>
      <c r="D6" s="84" t="s">
        <v>9</v>
      </c>
      <c r="E6" s="85"/>
      <c r="F6" s="75" t="s">
        <v>10</v>
      </c>
      <c r="G6" s="86" t="s">
        <v>11</v>
      </c>
      <c r="H6" s="85"/>
      <c r="I6" s="75" t="s">
        <v>12</v>
      </c>
      <c r="J6" s="80" t="s">
        <v>13</v>
      </c>
      <c r="K6" s="75" t="s">
        <v>14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55.5" customHeight="1">
      <c r="A7" s="74"/>
      <c r="B7" s="74"/>
      <c r="C7" s="74"/>
      <c r="D7" s="5" t="s">
        <v>15</v>
      </c>
      <c r="E7" s="5" t="s">
        <v>16</v>
      </c>
      <c r="F7" s="74"/>
      <c r="G7" s="6" t="s">
        <v>17</v>
      </c>
      <c r="H7" s="6" t="s">
        <v>18</v>
      </c>
      <c r="I7" s="74"/>
      <c r="J7" s="74"/>
      <c r="K7" s="7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0.25" customHeight="1">
      <c r="A8" s="7"/>
      <c r="B8" s="8" t="s">
        <v>19</v>
      </c>
      <c r="C8" s="9">
        <f t="shared" ref="C8:F8" si="0">+C9+C19+C31+C35</f>
        <v>22862.638999999999</v>
      </c>
      <c r="D8" s="39">
        <f t="shared" si="0"/>
        <v>2059103.581</v>
      </c>
      <c r="E8" s="39">
        <f t="shared" si="0"/>
        <v>2079695.9950000001</v>
      </c>
      <c r="F8" s="40">
        <f t="shared" si="0"/>
        <v>2270.2249999999999</v>
      </c>
      <c r="G8" s="41"/>
      <c r="H8" s="41"/>
      <c r="I8" s="41"/>
      <c r="J8" s="36"/>
      <c r="K8" s="50"/>
      <c r="L8" s="32"/>
      <c r="M8" s="32"/>
      <c r="N8" s="33"/>
      <c r="O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4" customHeight="1">
      <c r="A9" s="10" t="s">
        <v>20</v>
      </c>
      <c r="B9" s="11" t="s">
        <v>21</v>
      </c>
      <c r="C9" s="42">
        <f t="shared" ref="C9:F9" si="1">+C10+C15</f>
        <v>22862.638999999999</v>
      </c>
      <c r="D9" s="42">
        <f t="shared" si="1"/>
        <v>1534992.581</v>
      </c>
      <c r="E9" s="42">
        <f t="shared" si="1"/>
        <v>1555584.9950000001</v>
      </c>
      <c r="F9" s="42">
        <f t="shared" si="1"/>
        <v>2270.2249999999999</v>
      </c>
      <c r="G9" s="18"/>
      <c r="H9" s="41"/>
      <c r="I9" s="41"/>
      <c r="J9" s="36"/>
      <c r="K9" s="18"/>
      <c r="L9" s="32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7.25" customHeight="1">
      <c r="A10" s="12">
        <v>1</v>
      </c>
      <c r="B10" s="13" t="s">
        <v>23</v>
      </c>
      <c r="C10" s="43">
        <f t="shared" ref="C10:F10" si="2">+SUM(C11:C14)</f>
        <v>0</v>
      </c>
      <c r="D10" s="44">
        <f t="shared" si="2"/>
        <v>1121148</v>
      </c>
      <c r="E10" s="43">
        <f t="shared" si="2"/>
        <v>1121148</v>
      </c>
      <c r="F10" s="43">
        <f t="shared" si="2"/>
        <v>0</v>
      </c>
      <c r="G10" s="18"/>
      <c r="H10" s="19"/>
      <c r="I10" s="19"/>
      <c r="J10" s="51"/>
      <c r="K10" s="18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7.25" customHeight="1">
      <c r="A11" s="15" t="s">
        <v>25</v>
      </c>
      <c r="B11" s="16" t="s">
        <v>26</v>
      </c>
      <c r="C11" s="17"/>
      <c r="D11" s="45">
        <v>872004</v>
      </c>
      <c r="E11" s="45">
        <v>872004</v>
      </c>
      <c r="F11" s="17">
        <f t="shared" ref="F11:F14" si="3">+C11+D11-E11</f>
        <v>0</v>
      </c>
      <c r="G11" s="55">
        <v>14</v>
      </c>
      <c r="H11" s="56">
        <v>14</v>
      </c>
      <c r="I11" s="15" t="s">
        <v>27</v>
      </c>
      <c r="J11" s="35"/>
      <c r="K11" s="18"/>
      <c r="L11" s="28" t="s">
        <v>28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7.25" customHeight="1">
      <c r="A12" s="15" t="s">
        <v>29</v>
      </c>
      <c r="B12" s="16" t="s">
        <v>30</v>
      </c>
      <c r="C12" s="23"/>
      <c r="D12" s="17"/>
      <c r="E12" s="17"/>
      <c r="F12" s="9">
        <f t="shared" si="3"/>
        <v>0</v>
      </c>
      <c r="G12" s="18"/>
      <c r="H12" s="7"/>
      <c r="I12" s="15"/>
      <c r="J12" s="35"/>
      <c r="K12" s="18"/>
      <c r="L12" s="28" t="s">
        <v>31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15" t="s">
        <v>32</v>
      </c>
      <c r="B13" s="16" t="s">
        <v>33</v>
      </c>
      <c r="C13" s="23"/>
      <c r="D13" s="45">
        <v>249144</v>
      </c>
      <c r="E13" s="45">
        <v>249144</v>
      </c>
      <c r="F13" s="9">
        <f t="shared" si="3"/>
        <v>0</v>
      </c>
      <c r="G13" s="55">
        <v>4</v>
      </c>
      <c r="H13" s="56">
        <v>4</v>
      </c>
      <c r="I13" s="15" t="s">
        <v>27</v>
      </c>
      <c r="J13" s="52"/>
      <c r="K13" s="5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7.25" customHeight="1">
      <c r="A14" s="15" t="s">
        <v>35</v>
      </c>
      <c r="B14" s="16" t="s">
        <v>36</v>
      </c>
      <c r="C14" s="17"/>
      <c r="D14" s="17"/>
      <c r="E14" s="17"/>
      <c r="F14" s="17">
        <f t="shared" si="3"/>
        <v>0</v>
      </c>
      <c r="G14" s="18"/>
      <c r="H14" s="7"/>
      <c r="I14" s="15" t="s">
        <v>37</v>
      </c>
      <c r="J14" s="35"/>
      <c r="K14" s="1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7.25" customHeight="1">
      <c r="A15" s="12">
        <v>2</v>
      </c>
      <c r="B15" s="13" t="s">
        <v>38</v>
      </c>
      <c r="C15" s="46">
        <f t="shared" ref="C15:F15" si="4">+SUM(C16:C18)</f>
        <v>22862.638999999999</v>
      </c>
      <c r="D15" s="46">
        <f t="shared" si="4"/>
        <v>413844.58100000001</v>
      </c>
      <c r="E15" s="46">
        <f t="shared" si="4"/>
        <v>434436.995</v>
      </c>
      <c r="F15" s="46">
        <f t="shared" si="4"/>
        <v>2270.2249999999999</v>
      </c>
      <c r="G15" s="18"/>
      <c r="H15" s="19"/>
      <c r="I15" s="12"/>
      <c r="J15" s="51"/>
      <c r="K15" s="1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7.25" customHeight="1">
      <c r="A16" s="15" t="s">
        <v>39</v>
      </c>
      <c r="B16" s="16" t="s">
        <v>40</v>
      </c>
      <c r="C16" s="17"/>
      <c r="D16" s="45">
        <v>403500.19500000001</v>
      </c>
      <c r="E16" s="45">
        <v>403500.19500000001</v>
      </c>
      <c r="F16" s="9">
        <f t="shared" ref="F16:F18" si="5">+C16+D16-E16</f>
        <v>0</v>
      </c>
      <c r="G16" s="18"/>
      <c r="H16" s="61">
        <v>563.22</v>
      </c>
      <c r="I16" s="15" t="s">
        <v>43</v>
      </c>
      <c r="J16" s="35"/>
      <c r="K16" s="18"/>
      <c r="L16" s="28"/>
      <c r="M16" s="62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7.25" customHeight="1">
      <c r="A17" s="15" t="s">
        <v>41</v>
      </c>
      <c r="B17" s="16" t="s">
        <v>42</v>
      </c>
      <c r="C17" s="57">
        <v>22862.638999999999</v>
      </c>
      <c r="D17" s="57">
        <v>1089.7860000000001</v>
      </c>
      <c r="E17" s="57">
        <v>21682.2</v>
      </c>
      <c r="F17" s="47">
        <f t="shared" si="5"/>
        <v>2270.2249999999999</v>
      </c>
      <c r="G17" s="18"/>
      <c r="H17" s="19"/>
      <c r="I17" s="15"/>
      <c r="J17" s="35"/>
      <c r="K17" s="1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7.25" customHeight="1">
      <c r="A18" s="15" t="s">
        <v>44</v>
      </c>
      <c r="B18" s="16" t="s">
        <v>45</v>
      </c>
      <c r="C18" s="23"/>
      <c r="D18" s="45">
        <v>9254.6</v>
      </c>
      <c r="E18" s="45">
        <v>9254.6</v>
      </c>
      <c r="F18" s="9">
        <f t="shared" si="5"/>
        <v>0</v>
      </c>
      <c r="G18" s="18"/>
      <c r="H18" s="19"/>
      <c r="I18" s="15"/>
      <c r="J18" s="35"/>
      <c r="K18" s="1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0" t="s">
        <v>46</v>
      </c>
      <c r="B19" s="11" t="s">
        <v>47</v>
      </c>
      <c r="C19" s="21">
        <f>SUM(C20:C300)</f>
        <v>0</v>
      </c>
      <c r="D19" s="21">
        <f t="shared" ref="D19:F19" si="6">SUM(D20:D30)</f>
        <v>385392</v>
      </c>
      <c r="E19" s="21">
        <f t="shared" si="6"/>
        <v>385392</v>
      </c>
      <c r="F19" s="21">
        <f t="shared" si="6"/>
        <v>0</v>
      </c>
      <c r="G19" s="18"/>
      <c r="H19" s="41"/>
      <c r="I19" s="10"/>
      <c r="J19" s="36"/>
      <c r="K19" s="1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2.25" customHeight="1">
      <c r="A20" s="15">
        <v>1</v>
      </c>
      <c r="B20" s="16" t="s">
        <v>48</v>
      </c>
      <c r="C20" s="23"/>
      <c r="D20" s="17"/>
      <c r="E20" s="17"/>
      <c r="F20" s="9">
        <f t="shared" ref="F20:F30" si="7">+C20+D20-E20</f>
        <v>0</v>
      </c>
      <c r="G20" s="18"/>
      <c r="H20" s="7"/>
      <c r="I20" s="15" t="s">
        <v>27</v>
      </c>
      <c r="J20" s="35"/>
      <c r="K20" s="1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2.25" customHeight="1">
      <c r="A21" s="15">
        <v>2</v>
      </c>
      <c r="B21" s="16" t="s">
        <v>49</v>
      </c>
      <c r="C21" s="23"/>
      <c r="D21" s="17"/>
      <c r="E21" s="17"/>
      <c r="F21" s="9">
        <f t="shared" si="7"/>
        <v>0</v>
      </c>
      <c r="G21" s="18"/>
      <c r="H21" s="7"/>
      <c r="I21" s="15"/>
      <c r="J21" s="35"/>
      <c r="K21" s="1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1.5" customHeight="1">
      <c r="A22" s="15">
        <v>3</v>
      </c>
      <c r="B22" s="16" t="s">
        <v>50</v>
      </c>
      <c r="C22" s="48"/>
      <c r="D22" s="45">
        <v>76560</v>
      </c>
      <c r="E22" s="45">
        <v>76560</v>
      </c>
      <c r="F22" s="9">
        <f t="shared" si="7"/>
        <v>0</v>
      </c>
      <c r="G22" s="55">
        <v>16</v>
      </c>
      <c r="H22" s="56">
        <v>16</v>
      </c>
      <c r="I22" s="15" t="s">
        <v>79</v>
      </c>
      <c r="J22" s="35"/>
      <c r="K22" s="1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1.5" customHeight="1">
      <c r="A23" s="15">
        <v>4</v>
      </c>
      <c r="B23" s="16" t="s">
        <v>51</v>
      </c>
      <c r="C23" s="48"/>
      <c r="D23" s="45">
        <v>17865</v>
      </c>
      <c r="E23" s="45">
        <v>17865</v>
      </c>
      <c r="F23" s="9">
        <f t="shared" si="7"/>
        <v>0</v>
      </c>
      <c r="G23" s="55" t="s">
        <v>94</v>
      </c>
      <c r="H23" s="55" t="s">
        <v>94</v>
      </c>
      <c r="I23" s="15" t="s">
        <v>79</v>
      </c>
      <c r="J23" s="35"/>
      <c r="K23" s="1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3" customHeight="1">
      <c r="A24" s="15">
        <v>5</v>
      </c>
      <c r="B24" s="16" t="s">
        <v>52</v>
      </c>
      <c r="C24" s="23"/>
      <c r="D24" s="17"/>
      <c r="E24" s="17"/>
      <c r="F24" s="9">
        <f t="shared" si="7"/>
        <v>0</v>
      </c>
      <c r="G24" s="18"/>
      <c r="H24" s="7"/>
      <c r="I24" s="15"/>
      <c r="J24" s="35"/>
      <c r="K24" s="1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30.75" customHeight="1">
      <c r="A25" s="15">
        <v>6</v>
      </c>
      <c r="B25" s="16" t="s">
        <v>53</v>
      </c>
      <c r="C25" s="23"/>
      <c r="D25" s="17"/>
      <c r="E25" s="17"/>
      <c r="F25" s="9">
        <f t="shared" si="7"/>
        <v>0</v>
      </c>
      <c r="G25" s="18"/>
      <c r="H25" s="7"/>
      <c r="I25" s="15"/>
      <c r="J25" s="35"/>
      <c r="K25" s="1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9.5" customHeight="1">
      <c r="A26" s="15">
        <v>7</v>
      </c>
      <c r="B26" s="16" t="s">
        <v>54</v>
      </c>
      <c r="C26" s="48"/>
      <c r="D26" s="45">
        <v>62160</v>
      </c>
      <c r="E26" s="45">
        <v>62160</v>
      </c>
      <c r="F26" s="9">
        <f t="shared" si="7"/>
        <v>0</v>
      </c>
      <c r="G26" s="55">
        <v>10</v>
      </c>
      <c r="H26" s="56">
        <v>10</v>
      </c>
      <c r="I26" s="15" t="s">
        <v>34</v>
      </c>
      <c r="J26" s="35"/>
      <c r="K26" s="3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9.5" customHeight="1">
      <c r="A27" s="15">
        <v>8</v>
      </c>
      <c r="B27" s="16" t="s">
        <v>55</v>
      </c>
      <c r="C27" s="23"/>
      <c r="D27" s="45">
        <v>10647</v>
      </c>
      <c r="E27" s="45">
        <v>10647</v>
      </c>
      <c r="F27" s="9">
        <f t="shared" si="7"/>
        <v>0</v>
      </c>
      <c r="G27" s="55">
        <v>7</v>
      </c>
      <c r="H27" s="56">
        <v>7</v>
      </c>
      <c r="I27" s="15" t="s">
        <v>34</v>
      </c>
      <c r="J27" s="35"/>
      <c r="K27" s="1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9.5" customHeight="1">
      <c r="A28" s="15">
        <v>9</v>
      </c>
      <c r="B28" s="16" t="s">
        <v>56</v>
      </c>
      <c r="C28" s="49"/>
      <c r="D28" s="16"/>
      <c r="E28" s="16"/>
      <c r="F28" s="9">
        <f t="shared" si="7"/>
        <v>0</v>
      </c>
      <c r="G28" s="18"/>
      <c r="H28" s="7"/>
      <c r="I28" s="15" t="s">
        <v>37</v>
      </c>
      <c r="J28" s="35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9.5" customHeight="1">
      <c r="A29" s="15">
        <v>10</v>
      </c>
      <c r="B29" s="16" t="s">
        <v>57</v>
      </c>
      <c r="C29" s="22"/>
      <c r="D29" s="17"/>
      <c r="E29" s="17"/>
      <c r="F29" s="9">
        <f t="shared" si="7"/>
        <v>0</v>
      </c>
      <c r="G29" s="18"/>
      <c r="H29" s="7"/>
      <c r="I29" s="15"/>
      <c r="J29" s="35"/>
      <c r="K29" s="1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9.5" customHeight="1">
      <c r="A30" s="15">
        <v>11</v>
      </c>
      <c r="B30" s="16" t="s">
        <v>58</v>
      </c>
      <c r="C30" s="22"/>
      <c r="D30" s="45">
        <v>218160</v>
      </c>
      <c r="E30" s="45">
        <v>218160</v>
      </c>
      <c r="F30" s="9">
        <f t="shared" si="7"/>
        <v>0</v>
      </c>
      <c r="G30" s="55">
        <v>5</v>
      </c>
      <c r="H30" s="7"/>
      <c r="I30" s="15" t="s">
        <v>95</v>
      </c>
      <c r="J30" s="35"/>
      <c r="K30" s="1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9.5" customHeight="1">
      <c r="A31" s="10" t="s">
        <v>59</v>
      </c>
      <c r="B31" s="11" t="s">
        <v>60</v>
      </c>
      <c r="C31" s="9">
        <v>0</v>
      </c>
      <c r="D31" s="9">
        <f t="shared" ref="D31:F31" si="8">+SUM(D32:D34)</f>
        <v>0</v>
      </c>
      <c r="E31" s="9">
        <f t="shared" si="8"/>
        <v>0</v>
      </c>
      <c r="F31" s="9">
        <f t="shared" si="8"/>
        <v>0</v>
      </c>
      <c r="G31" s="9"/>
      <c r="H31" s="41"/>
      <c r="I31" s="10"/>
      <c r="J31" s="36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0.25" customHeight="1">
      <c r="A32" s="15">
        <v>1</v>
      </c>
      <c r="B32" s="16" t="s">
        <v>61</v>
      </c>
      <c r="C32" s="17"/>
      <c r="D32" s="17"/>
      <c r="E32" s="17"/>
      <c r="F32" s="9">
        <f t="shared" ref="F32:F34" si="9">+C32+D32-E32</f>
        <v>0</v>
      </c>
      <c r="G32" s="18"/>
      <c r="H32" s="7"/>
      <c r="I32" s="15"/>
      <c r="J32" s="35"/>
      <c r="K32" s="1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.75" customHeight="1">
      <c r="A33" s="15">
        <v>2</v>
      </c>
      <c r="B33" s="16" t="s">
        <v>62</v>
      </c>
      <c r="C33" s="17"/>
      <c r="D33" s="17"/>
      <c r="E33" s="17"/>
      <c r="F33" s="9">
        <f t="shared" si="9"/>
        <v>0</v>
      </c>
      <c r="G33" s="18"/>
      <c r="H33" s="7"/>
      <c r="I33" s="15"/>
      <c r="J33" s="35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>
      <c r="A34" s="15">
        <v>3</v>
      </c>
      <c r="B34" s="16" t="s">
        <v>60</v>
      </c>
      <c r="C34" s="17"/>
      <c r="D34" s="17"/>
      <c r="E34" s="17"/>
      <c r="F34" s="9">
        <f t="shared" si="9"/>
        <v>0</v>
      </c>
      <c r="G34" s="15"/>
      <c r="H34" s="7"/>
      <c r="I34" s="15"/>
      <c r="J34" s="35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51" customHeight="1">
      <c r="A35" s="10" t="s">
        <v>63</v>
      </c>
      <c r="B35" s="11" t="s">
        <v>64</v>
      </c>
      <c r="C35" s="9">
        <v>0</v>
      </c>
      <c r="D35" s="9">
        <f t="shared" ref="D35:F35" si="10">+SUM(D36:D39)</f>
        <v>138719</v>
      </c>
      <c r="E35" s="9">
        <f t="shared" si="10"/>
        <v>138719</v>
      </c>
      <c r="F35" s="9">
        <f t="shared" si="10"/>
        <v>0</v>
      </c>
      <c r="G35" s="9"/>
      <c r="H35" s="41"/>
      <c r="I35" s="10"/>
      <c r="J35" s="36"/>
      <c r="K35" s="3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35.25" customHeight="1">
      <c r="A36" s="15">
        <v>1</v>
      </c>
      <c r="B36" s="16" t="s">
        <v>96</v>
      </c>
      <c r="C36" s="17"/>
      <c r="D36" s="45">
        <v>138719</v>
      </c>
      <c r="E36" s="45">
        <v>138719</v>
      </c>
      <c r="F36" s="9">
        <f>+C36+D36-E36</f>
        <v>0</v>
      </c>
      <c r="G36" s="18"/>
      <c r="H36" s="7"/>
      <c r="I36" s="15"/>
      <c r="J36" s="35"/>
      <c r="K36" s="1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>
      <c r="A37" s="15">
        <v>2</v>
      </c>
      <c r="B37" s="16"/>
      <c r="C37" s="17"/>
      <c r="D37" s="17"/>
      <c r="E37" s="17"/>
      <c r="F37" s="9"/>
      <c r="G37" s="18"/>
      <c r="H37" s="7"/>
      <c r="I37" s="15"/>
      <c r="J37" s="35"/>
      <c r="K37" s="1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>
      <c r="A38" s="15">
        <v>3</v>
      </c>
      <c r="B38" s="16"/>
      <c r="C38" s="17"/>
      <c r="D38" s="17"/>
      <c r="E38" s="17"/>
      <c r="F38" s="9"/>
      <c r="G38" s="18"/>
      <c r="H38" s="7"/>
      <c r="I38" s="15"/>
      <c r="J38" s="35"/>
      <c r="K38" s="1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9.5" customHeight="1">
      <c r="A39" s="15">
        <v>4</v>
      </c>
      <c r="B39" s="16"/>
      <c r="C39" s="17"/>
      <c r="D39" s="17"/>
      <c r="E39" s="17"/>
      <c r="F39" s="9">
        <f>+C39+D39-E39</f>
        <v>0</v>
      </c>
      <c r="G39" s="18"/>
      <c r="H39" s="7"/>
      <c r="I39" s="15"/>
      <c r="J39" s="35"/>
      <c r="K39" s="1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7.25" customHeight="1">
      <c r="A40" s="3"/>
      <c r="B40" s="24" t="s">
        <v>65</v>
      </c>
      <c r="C40" s="3"/>
      <c r="D40" s="3"/>
      <c r="E40" s="3"/>
      <c r="F40" s="3"/>
      <c r="G40" s="88" t="s">
        <v>66</v>
      </c>
      <c r="H40" s="79"/>
      <c r="I40" s="79"/>
      <c r="J40" s="79"/>
      <c r="K40" s="79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3"/>
      <c r="B41" s="25"/>
      <c r="C41" s="25"/>
      <c r="D41" s="25"/>
      <c r="E41" s="25"/>
      <c r="F41" s="25"/>
      <c r="G41" s="25"/>
      <c r="H41" s="25"/>
      <c r="I41" s="25"/>
      <c r="J41" s="3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3"/>
      <c r="B42" s="25"/>
      <c r="C42" s="25"/>
      <c r="D42" s="25"/>
      <c r="E42" s="25"/>
      <c r="F42" s="25"/>
      <c r="G42" s="25"/>
      <c r="H42" s="25"/>
      <c r="I42" s="25"/>
      <c r="J42" s="3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3"/>
      <c r="B43" s="25"/>
      <c r="C43" s="25"/>
      <c r="D43" s="25"/>
      <c r="E43" s="25"/>
      <c r="F43" s="25"/>
      <c r="G43" s="25"/>
      <c r="H43" s="25"/>
      <c r="I43" s="25"/>
      <c r="J43" s="37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>
      <c r="A44" s="26"/>
      <c r="B44" s="27"/>
      <c r="C44" s="26"/>
      <c r="D44" s="26"/>
      <c r="E44" s="26"/>
      <c r="F44" s="26"/>
      <c r="G44" s="78"/>
      <c r="H44" s="79"/>
      <c r="I44" s="79"/>
      <c r="J44" s="79"/>
      <c r="K44" s="79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3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3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>
      <c r="A47" s="28"/>
      <c r="B47" s="28"/>
      <c r="C47" s="28"/>
      <c r="D47" s="28"/>
      <c r="E47" s="28"/>
      <c r="F47" s="28"/>
      <c r="G47" s="28"/>
      <c r="H47" s="28"/>
      <c r="I47" s="28"/>
      <c r="J47" s="38"/>
      <c r="K47" s="28"/>
      <c r="L47" s="2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3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3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38"/>
      <c r="K50" s="28"/>
      <c r="L50" s="54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3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3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3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3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3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3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3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3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3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3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3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3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3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3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3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3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3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3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3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3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3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3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3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3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3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3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3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3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3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3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3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3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3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3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3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3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3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3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3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3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3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3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3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3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3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3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3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3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3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3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3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3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3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3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3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3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3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3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3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3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3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3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3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3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3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3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3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3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3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3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3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3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3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3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3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3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3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3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3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3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3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3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3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3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3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3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3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3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3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3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3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3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3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3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3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3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3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3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3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3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3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3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3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3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3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3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3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3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3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3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3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3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3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3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3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3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3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3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3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3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3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3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3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3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3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3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3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3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3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3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3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3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3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3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3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3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3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3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3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3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3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3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3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3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3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3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3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3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3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3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3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3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3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3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3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3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3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3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3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3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3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3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3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3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3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3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3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3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3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3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3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3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3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3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3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3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3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3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3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3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3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3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3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3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3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3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3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3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K1:K2"/>
    <mergeCell ref="K6:K7"/>
    <mergeCell ref="G40:K40"/>
    <mergeCell ref="G44:K44"/>
    <mergeCell ref="A6:A7"/>
    <mergeCell ref="B6:B7"/>
    <mergeCell ref="C6:C7"/>
    <mergeCell ref="F6:F7"/>
    <mergeCell ref="I6:I7"/>
    <mergeCell ref="J6:J7"/>
    <mergeCell ref="A3:K3"/>
    <mergeCell ref="A4:K4"/>
    <mergeCell ref="A5:K5"/>
    <mergeCell ref="D6:E6"/>
    <mergeCell ref="G6:H6"/>
  </mergeCells>
  <pageMargins left="0.27" right="0.17" top="0.17" bottom="0.3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1.B Thuận</vt:lpstr>
      <vt:lpstr>2.D Nhất</vt:lpstr>
      <vt:lpstr>3.HPhong</vt:lpstr>
      <vt:lpstr>4.M Khai</vt:lpstr>
      <vt:lpstr>5.MLãng</vt:lpstr>
      <vt:lpstr>6.M Quang</vt:lpstr>
      <vt:lpstr>7.Ng Xá</vt:lpstr>
      <vt:lpstr>8.S Lãng</vt:lpstr>
      <vt:lpstr>9.THòa</vt:lpstr>
      <vt:lpstr>10.T Lập</vt:lpstr>
      <vt:lpstr>11.TPhong</vt:lpstr>
      <vt:lpstr>12.T Trấn</vt:lpstr>
      <vt:lpstr>13.TR AN</vt:lpstr>
      <vt:lpstr>14.V Thuận</vt:lpstr>
      <vt:lpstr>15.V Hội</vt:lpstr>
      <vt:lpstr>16.V Tiến</vt:lpstr>
      <vt:lpstr>Cấp Tiểu học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HP</cp:lastModifiedBy>
  <dcterms:created xsi:type="dcterms:W3CDTF">2016-07-05T08:48:00Z</dcterms:created>
  <dcterms:modified xsi:type="dcterms:W3CDTF">2024-06-30T14:53:59Z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36C188E9ADF7416188A969B689310B44</vt:lpwstr>
  </property>
  <property fmtid="{D5CDD505-2E9C-101B-9397-08002B2CF9AE}" pid="3" name="KSOProductBuildVer">
    <vt:lpwstr>1033-11.2.0.11537</vt:lpwstr>
  </property>
</Properties>
</file>